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3" activeTab="14"/>
  </bookViews>
  <sheets>
    <sheet name="дс 4" sheetId="17" r:id="rId1"/>
    <sheet name="дс 5" sheetId="11" r:id="rId2"/>
    <sheet name="дс 7" sheetId="18" r:id="rId3"/>
    <sheet name="ДС 8" sheetId="1" r:id="rId4"/>
    <sheet name="дс 9" sheetId="8" r:id="rId5"/>
    <sheet name="дс 10" sheetId="16" r:id="rId6"/>
    <sheet name="дс 12" sheetId="7" r:id="rId7"/>
    <sheet name="ДС 13" sheetId="2" r:id="rId8"/>
    <sheet name="дс 14" sheetId="15" r:id="rId9"/>
    <sheet name="ДС 15" sheetId="3" r:id="rId10"/>
    <sheet name="дс 17" sheetId="19" r:id="rId11"/>
    <sheet name="дс 18" sheetId="14" r:id="rId12"/>
    <sheet name="шк 2" sheetId="13" r:id="rId13"/>
    <sheet name="ШК 4" sheetId="4" r:id="rId14"/>
    <sheet name="ШК 5" sheetId="5" r:id="rId15"/>
    <sheet name="шк 7" sheetId="12" r:id="rId16"/>
    <sheet name="ШК 9" sheetId="9" r:id="rId17"/>
    <sheet name="Гимн." sheetId="20" r:id="rId18"/>
    <sheet name="ДДТ" sheetId="10" r:id="rId19"/>
    <sheet name="ДЭБС" sheetId="6" r:id="rId20"/>
    <sheet name="СВОД" sheetId="22" r:id="rId21"/>
  </sheets>
  <definedNames>
    <definedName name="_xlnm.Print_Area" localSheetId="3">'ДС 8'!$A$1:$Q$86</definedName>
  </definedNames>
  <calcPr calcId="124519"/>
</workbook>
</file>

<file path=xl/calcChain.xml><?xml version="1.0" encoding="utf-8"?>
<calcChain xmlns="http://schemas.openxmlformats.org/spreadsheetml/2006/main">
  <c r="J33" i="5"/>
  <c r="M36" i="10"/>
  <c r="M94" i="22"/>
  <c r="M98"/>
  <c r="J36" i="10"/>
  <c r="M55" i="22"/>
  <c r="J55"/>
  <c r="M75"/>
  <c r="M69"/>
  <c r="J69"/>
  <c r="I74"/>
  <c r="I73"/>
  <c r="I72"/>
  <c r="I71"/>
  <c r="I70"/>
  <c r="I69"/>
  <c r="H66"/>
  <c r="G66"/>
  <c r="H50"/>
  <c r="H36"/>
  <c r="G36"/>
  <c r="H37"/>
  <c r="I32" i="10"/>
  <c r="J49" i="12"/>
  <c r="M22" i="14" l="1"/>
  <c r="G55" i="22"/>
  <c r="M58" i="13"/>
  <c r="I37"/>
  <c r="M65"/>
  <c r="J63"/>
  <c r="I64"/>
  <c r="I63"/>
  <c r="I62"/>
  <c r="I61"/>
  <c r="I60"/>
  <c r="J59"/>
  <c r="I59"/>
  <c r="I25" i="2"/>
  <c r="H22" i="22"/>
  <c r="I33" i="20"/>
  <c r="J26" s="1"/>
  <c r="H61" i="22" l="1"/>
  <c r="G61"/>
  <c r="H60"/>
  <c r="G60"/>
  <c r="H54"/>
  <c r="G54"/>
  <c r="H52"/>
  <c r="G52"/>
  <c r="J49" i="20"/>
  <c r="J35"/>
  <c r="I38"/>
  <c r="I35"/>
  <c r="I34"/>
  <c r="J21"/>
  <c r="J33" i="4"/>
  <c r="I97" i="22"/>
  <c r="J97" s="1"/>
  <c r="I101"/>
  <c r="J101" s="1"/>
  <c r="I100"/>
  <c r="I99"/>
  <c r="I98"/>
  <c r="I96"/>
  <c r="I95"/>
  <c r="I94"/>
  <c r="H23"/>
  <c r="G23"/>
  <c r="G20" i="7"/>
  <c r="G23" i="16"/>
  <c r="G22"/>
  <c r="H23" i="8"/>
  <c r="G22"/>
  <c r="G23"/>
  <c r="J30" i="11"/>
  <c r="M32" s="1"/>
  <c r="I30"/>
  <c r="I29"/>
  <c r="J29"/>
  <c r="I27"/>
  <c r="I25"/>
  <c r="I24"/>
  <c r="I17"/>
  <c r="I16"/>
  <c r="I60" i="12"/>
  <c r="I40" i="10"/>
  <c r="J40" s="1"/>
  <c r="M40" s="1"/>
  <c r="I39"/>
  <c r="I38"/>
  <c r="I37"/>
  <c r="I36"/>
  <c r="I35"/>
  <c r="I34"/>
  <c r="I33"/>
  <c r="J32"/>
  <c r="M32" s="1"/>
  <c r="I31"/>
  <c r="I30"/>
  <c r="I29"/>
  <c r="I28"/>
  <c r="I27"/>
  <c r="I26"/>
  <c r="I25"/>
  <c r="I24"/>
  <c r="I22"/>
  <c r="I21"/>
  <c r="I20"/>
  <c r="I19"/>
  <c r="I18"/>
  <c r="I17"/>
  <c r="I16"/>
  <c r="I15"/>
  <c r="I14"/>
  <c r="I13"/>
  <c r="M41" l="1"/>
  <c r="I44" i="9"/>
  <c r="I35" i="5"/>
  <c r="I33" i="4"/>
  <c r="I54" i="9"/>
  <c r="M61" i="5"/>
  <c r="I57"/>
  <c r="I58"/>
  <c r="I59"/>
  <c r="H65" i="22" l="1"/>
  <c r="G65"/>
  <c r="G37"/>
  <c r="I49" i="5" l="1"/>
  <c r="G35" i="22"/>
  <c r="H35"/>
  <c r="G67"/>
  <c r="I55" i="13"/>
  <c r="I54"/>
  <c r="H76" i="22"/>
  <c r="H75"/>
  <c r="G76"/>
  <c r="G75"/>
  <c r="H67"/>
  <c r="I66" l="1"/>
  <c r="I76"/>
  <c r="I75"/>
  <c r="H64"/>
  <c r="H63"/>
  <c r="G63"/>
  <c r="G64"/>
  <c r="H62"/>
  <c r="G62"/>
  <c r="H59"/>
  <c r="H58"/>
  <c r="G59"/>
  <c r="G58"/>
  <c r="I58" s="1"/>
  <c r="H57"/>
  <c r="G57"/>
  <c r="H56"/>
  <c r="G56"/>
  <c r="H55"/>
  <c r="J75" l="1"/>
  <c r="I56"/>
  <c r="I57"/>
  <c r="H49"/>
  <c r="H48"/>
  <c r="G48"/>
  <c r="G49"/>
  <c r="H47"/>
  <c r="G47"/>
  <c r="H44"/>
  <c r="H43"/>
  <c r="G43"/>
  <c r="G44"/>
  <c r="H42"/>
  <c r="G42"/>
  <c r="H41"/>
  <c r="G41"/>
  <c r="H40"/>
  <c r="G40"/>
  <c r="H39"/>
  <c r="G39"/>
  <c r="I39" l="1"/>
  <c r="I40"/>
  <c r="I26" i="17"/>
  <c r="I37" i="20"/>
  <c r="I36"/>
  <c r="I23" i="17"/>
  <c r="I62" i="4"/>
  <c r="H62" i="9"/>
  <c r="I62" s="1"/>
  <c r="I61"/>
  <c r="J61" s="1"/>
  <c r="I60"/>
  <c r="I59"/>
  <c r="I58"/>
  <c r="I57"/>
  <c r="J54"/>
  <c r="I53"/>
  <c r="I52"/>
  <c r="I51"/>
  <c r="I50"/>
  <c r="O49"/>
  <c r="N49"/>
  <c r="I49"/>
  <c r="I48"/>
  <c r="O47"/>
  <c r="N47"/>
  <c r="I47"/>
  <c r="O46"/>
  <c r="N46"/>
  <c r="I46"/>
  <c r="I45"/>
  <c r="I43"/>
  <c r="I42"/>
  <c r="I41"/>
  <c r="I40"/>
  <c r="I39"/>
  <c r="I38"/>
  <c r="I37"/>
  <c r="I36"/>
  <c r="I35"/>
  <c r="I34"/>
  <c r="J34" s="1"/>
  <c r="I33"/>
  <c r="I32"/>
  <c r="I31"/>
  <c r="I30"/>
  <c r="I29"/>
  <c r="I28"/>
  <c r="I27"/>
  <c r="I26"/>
  <c r="I25"/>
  <c r="J25" s="1"/>
  <c r="I24"/>
  <c r="I23"/>
  <c r="I22"/>
  <c r="I21"/>
  <c r="I20"/>
  <c r="I19"/>
  <c r="I18"/>
  <c r="I17"/>
  <c r="I16"/>
  <c r="I15"/>
  <c r="I14"/>
  <c r="J31" l="1"/>
  <c r="M31" s="1"/>
  <c r="J43"/>
  <c r="M43" s="1"/>
  <c r="J46"/>
  <c r="M54" s="1"/>
  <c r="J57"/>
  <c r="M63"/>
  <c r="M64" l="1"/>
  <c r="H79" i="22" l="1"/>
  <c r="G79"/>
  <c r="I51" i="20"/>
  <c r="I53"/>
  <c r="I54"/>
  <c r="J53" s="1"/>
  <c r="I55"/>
  <c r="J55" s="1"/>
  <c r="I49"/>
  <c r="I21"/>
  <c r="I79" i="22" l="1"/>
  <c r="M56" i="20"/>
  <c r="M57" s="1"/>
  <c r="H68" i="22"/>
  <c r="G68"/>
  <c r="H53"/>
  <c r="G53"/>
  <c r="G50"/>
  <c r="H51"/>
  <c r="G51"/>
  <c r="I68" l="1"/>
  <c r="J68" s="1"/>
  <c r="I50"/>
  <c r="I51"/>
  <c r="J51" s="1"/>
  <c r="I53"/>
  <c r="J53" s="1"/>
  <c r="J52"/>
  <c r="I67"/>
  <c r="J67" s="1"/>
  <c r="J66"/>
  <c r="J54"/>
  <c r="H38"/>
  <c r="G38"/>
  <c r="J36" l="1"/>
  <c r="I37"/>
  <c r="J37" s="1"/>
  <c r="I14"/>
  <c r="I15"/>
  <c r="I16"/>
  <c r="I17"/>
  <c r="I18"/>
  <c r="I19"/>
  <c r="I20"/>
  <c r="I21"/>
  <c r="G22"/>
  <c r="I25"/>
  <c r="J25" s="1"/>
  <c r="H26"/>
  <c r="G26"/>
  <c r="H93"/>
  <c r="G93"/>
  <c r="I93" l="1"/>
  <c r="H24"/>
  <c r="G24"/>
  <c r="I26"/>
  <c r="J26" s="1"/>
  <c r="M25" s="1"/>
  <c r="I23"/>
  <c r="J23" s="1"/>
  <c r="I22"/>
  <c r="J22" s="1"/>
  <c r="J14"/>
  <c r="I24" l="1"/>
  <c r="J24" s="1"/>
  <c r="M14" s="1"/>
  <c r="J50" l="1"/>
  <c r="I65"/>
  <c r="J65" s="1"/>
  <c r="I74" i="4"/>
  <c r="I73"/>
  <c r="J73" s="1"/>
  <c r="I52"/>
  <c r="I51"/>
  <c r="I34"/>
  <c r="I66" i="5"/>
  <c r="J66" s="1"/>
  <c r="M71" s="1"/>
  <c r="I48"/>
  <c r="J48" s="1"/>
  <c r="M51" s="1"/>
  <c r="I33"/>
  <c r="I66" i="12"/>
  <c r="J66" s="1"/>
  <c r="M71" s="1"/>
  <c r="I50"/>
  <c r="I49"/>
  <c r="I33"/>
  <c r="I70" i="13"/>
  <c r="J70" s="1"/>
  <c r="I48"/>
  <c r="I35" i="22" l="1"/>
  <c r="J35" s="1"/>
  <c r="M36" i="5"/>
  <c r="M72" s="1"/>
  <c r="I20" i="2"/>
  <c r="J20" s="1"/>
  <c r="M23" s="1"/>
  <c r="I20" i="7"/>
  <c r="J20" s="1"/>
  <c r="M22" s="1"/>
  <c r="I22" i="8"/>
  <c r="J22" s="1"/>
  <c r="M24" s="1"/>
  <c r="I21" i="14"/>
  <c r="I21" i="1" l="1"/>
  <c r="I20" i="3"/>
  <c r="I20" i="19"/>
  <c r="I22" i="18"/>
  <c r="I22" i="17"/>
  <c r="J59" i="12"/>
  <c r="M61" s="1"/>
  <c r="I38"/>
  <c r="M37"/>
  <c r="I68" i="13" l="1"/>
  <c r="I26" i="15" l="1"/>
  <c r="I22"/>
  <c r="J22" s="1"/>
  <c r="I92" i="22" l="1"/>
  <c r="I91"/>
  <c r="I90"/>
  <c r="I89"/>
  <c r="I88"/>
  <c r="I87"/>
  <c r="I86"/>
  <c r="I85"/>
  <c r="I84"/>
  <c r="I83"/>
  <c r="I82"/>
  <c r="I77"/>
  <c r="I78"/>
  <c r="I64"/>
  <c r="I63"/>
  <c r="I62"/>
  <c r="J80" l="1"/>
  <c r="J93"/>
  <c r="I48" i="20"/>
  <c r="I47"/>
  <c r="I46"/>
  <c r="I43"/>
  <c r="I41"/>
  <c r="I30"/>
  <c r="I29"/>
  <c r="I28"/>
  <c r="I27"/>
  <c r="I26"/>
  <c r="I18"/>
  <c r="I17"/>
  <c r="I15"/>
  <c r="I14"/>
  <c r="I13"/>
  <c r="I12"/>
  <c r="J12" s="1"/>
  <c r="I24" i="14"/>
  <c r="I24" i="1"/>
  <c r="I24" i="7"/>
  <c r="J24" s="1"/>
  <c r="M25" s="1"/>
  <c r="M26" s="1"/>
  <c r="I23"/>
  <c r="I19"/>
  <c r="I18"/>
  <c r="I17"/>
  <c r="I16"/>
  <c r="I15"/>
  <c r="I14"/>
  <c r="I25" i="8"/>
  <c r="J25" s="1"/>
  <c r="I26"/>
  <c r="J26" s="1"/>
  <c r="I21"/>
  <c r="I20"/>
  <c r="I19"/>
  <c r="I18"/>
  <c r="I17"/>
  <c r="I16"/>
  <c r="I15"/>
  <c r="I14"/>
  <c r="I26" i="11"/>
  <c r="J26" s="1"/>
  <c r="I23"/>
  <c r="I22"/>
  <c r="I21"/>
  <c r="I20"/>
  <c r="I19"/>
  <c r="I18"/>
  <c r="I15"/>
  <c r="I14"/>
  <c r="J31"/>
  <c r="M28" l="1"/>
  <c r="M33" s="1"/>
  <c r="J40" i="20"/>
  <c r="M52" s="1"/>
  <c r="M80" i="22"/>
  <c r="M27" i="8"/>
  <c r="M28" s="1"/>
  <c r="J16" i="11"/>
  <c r="M39" i="20"/>
  <c r="M25"/>
  <c r="I22" i="16"/>
  <c r="J22" s="1"/>
  <c r="I20" i="14"/>
  <c r="J20" s="1"/>
  <c r="I21" i="6"/>
  <c r="N14" i="1"/>
  <c r="O14"/>
  <c r="P14"/>
  <c r="I21" i="19"/>
  <c r="J20" s="1"/>
  <c r="M24" i="15"/>
  <c r="I23" i="18"/>
  <c r="J22" s="1"/>
  <c r="J22" i="17"/>
  <c r="I61" i="4"/>
  <c r="J61" s="1"/>
  <c r="I72"/>
  <c r="I71"/>
  <c r="I70"/>
  <c r="I69"/>
  <c r="I68"/>
  <c r="I67"/>
  <c r="I66"/>
  <c r="I65"/>
  <c r="I60"/>
  <c r="I59"/>
  <c r="I58"/>
  <c r="I57"/>
  <c r="O56"/>
  <c r="N56"/>
  <c r="I56"/>
  <c r="O55"/>
  <c r="N55"/>
  <c r="I55"/>
  <c r="O54"/>
  <c r="N54"/>
  <c r="I54"/>
  <c r="I50"/>
  <c r="J50" s="1"/>
  <c r="M53" s="1"/>
  <c r="I49"/>
  <c r="I48"/>
  <c r="I47"/>
  <c r="I46"/>
  <c r="I45"/>
  <c r="I44"/>
  <c r="I43"/>
  <c r="I42"/>
  <c r="I41"/>
  <c r="I40"/>
  <c r="I39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50" i="5"/>
  <c r="I65"/>
  <c r="I64"/>
  <c r="I70" i="12"/>
  <c r="I69"/>
  <c r="I68"/>
  <c r="I67"/>
  <c r="I65"/>
  <c r="I64"/>
  <c r="I63"/>
  <c r="I62"/>
  <c r="I58"/>
  <c r="I57"/>
  <c r="O56"/>
  <c r="N56"/>
  <c r="I56"/>
  <c r="O55"/>
  <c r="N55"/>
  <c r="I55"/>
  <c r="O54"/>
  <c r="N54"/>
  <c r="I54"/>
  <c r="M53"/>
  <c r="M72" s="1"/>
  <c r="I48"/>
  <c r="I47"/>
  <c r="I46"/>
  <c r="I45"/>
  <c r="I44"/>
  <c r="I43"/>
  <c r="I42"/>
  <c r="I41"/>
  <c r="I39"/>
  <c r="I32"/>
  <c r="I30"/>
  <c r="I29"/>
  <c r="I28"/>
  <c r="I27"/>
  <c r="I26"/>
  <c r="I69" i="13"/>
  <c r="I30"/>
  <c r="I29"/>
  <c r="I28"/>
  <c r="I26"/>
  <c r="I74"/>
  <c r="I73"/>
  <c r="I72"/>
  <c r="I71"/>
  <c r="I67"/>
  <c r="I66"/>
  <c r="I56"/>
  <c r="O54"/>
  <c r="N54"/>
  <c r="O53"/>
  <c r="N53"/>
  <c r="I53"/>
  <c r="O52"/>
  <c r="N52"/>
  <c r="I52"/>
  <c r="I47"/>
  <c r="I46"/>
  <c r="I45"/>
  <c r="I44"/>
  <c r="I43"/>
  <c r="I42"/>
  <c r="I41"/>
  <c r="I40"/>
  <c r="I39"/>
  <c r="I38"/>
  <c r="I33"/>
  <c r="J33" s="1"/>
  <c r="M36" s="1"/>
  <c r="I27"/>
  <c r="I25"/>
  <c r="J26" i="15"/>
  <c r="M27" s="1"/>
  <c r="I25"/>
  <c r="I19"/>
  <c r="I18"/>
  <c r="I17"/>
  <c r="I16"/>
  <c r="I15"/>
  <c r="I14"/>
  <c r="J24" i="14"/>
  <c r="M25" s="1"/>
  <c r="I23"/>
  <c r="I19"/>
  <c r="I18"/>
  <c r="I17"/>
  <c r="I16"/>
  <c r="I15"/>
  <c r="I14"/>
  <c r="I26" i="16"/>
  <c r="J26" s="1"/>
  <c r="M27" s="1"/>
  <c r="I25"/>
  <c r="I19"/>
  <c r="I18"/>
  <c r="I17"/>
  <c r="I16"/>
  <c r="I15"/>
  <c r="I14"/>
  <c r="I23" i="6"/>
  <c r="J23" s="1"/>
  <c r="M24" s="1"/>
  <c r="I22"/>
  <c r="I20"/>
  <c r="I19"/>
  <c r="I18"/>
  <c r="I17"/>
  <c r="I70" i="5"/>
  <c r="I69"/>
  <c r="I68"/>
  <c r="I67"/>
  <c r="I63"/>
  <c r="I62"/>
  <c r="I56"/>
  <c r="I55"/>
  <c r="O54"/>
  <c r="N54"/>
  <c r="I54"/>
  <c r="O53"/>
  <c r="N53"/>
  <c r="O52"/>
  <c r="N52"/>
  <c r="I47"/>
  <c r="I46"/>
  <c r="I45"/>
  <c r="I44"/>
  <c r="I43"/>
  <c r="I42"/>
  <c r="I41"/>
  <c r="I40"/>
  <c r="I39"/>
  <c r="I38"/>
  <c r="I37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24" i="3"/>
  <c r="J24" s="1"/>
  <c r="M25" s="1"/>
  <c r="I23"/>
  <c r="I21"/>
  <c r="I19"/>
  <c r="I18"/>
  <c r="I17"/>
  <c r="I16"/>
  <c r="I15"/>
  <c r="I14"/>
  <c r="J25" i="2"/>
  <c r="M26" s="1"/>
  <c r="M27" s="1"/>
  <c r="I24"/>
  <c r="I22"/>
  <c r="I19"/>
  <c r="I18"/>
  <c r="I17"/>
  <c r="I16"/>
  <c r="I15"/>
  <c r="I14"/>
  <c r="J24" i="1"/>
  <c r="M25" s="1"/>
  <c r="I23"/>
  <c r="I20"/>
  <c r="I19"/>
  <c r="I18"/>
  <c r="I17"/>
  <c r="I16"/>
  <c r="I15"/>
  <c r="I14"/>
  <c r="I24" i="19"/>
  <c r="J24" s="1"/>
  <c r="M25" s="1"/>
  <c r="I23"/>
  <c r="I19"/>
  <c r="I18"/>
  <c r="I17"/>
  <c r="I16"/>
  <c r="I15"/>
  <c r="I14"/>
  <c r="I27" i="18"/>
  <c r="J27" s="1"/>
  <c r="M28" s="1"/>
  <c r="I26"/>
  <c r="I21"/>
  <c r="I20"/>
  <c r="I19"/>
  <c r="I18"/>
  <c r="I17"/>
  <c r="I16"/>
  <c r="I15"/>
  <c r="I14"/>
  <c r="J14" s="1"/>
  <c r="I14" i="17"/>
  <c r="J26"/>
  <c r="M27" s="1"/>
  <c r="I25"/>
  <c r="I21"/>
  <c r="I20"/>
  <c r="I19"/>
  <c r="I18"/>
  <c r="I17"/>
  <c r="I16"/>
  <c r="I15"/>
  <c r="J79" i="22"/>
  <c r="O59"/>
  <c r="N59"/>
  <c r="O55"/>
  <c r="N55"/>
  <c r="I47"/>
  <c r="I33"/>
  <c r="I34"/>
  <c r="I28"/>
  <c r="I29"/>
  <c r="I30"/>
  <c r="I31"/>
  <c r="I32"/>
  <c r="I41"/>
  <c r="I42"/>
  <c r="I43"/>
  <c r="I44"/>
  <c r="I59"/>
  <c r="I60"/>
  <c r="I61"/>
  <c r="I27"/>
  <c r="J65" i="4" l="1"/>
  <c r="M75" s="1"/>
  <c r="M28" i="15"/>
  <c r="J52" i="13"/>
  <c r="J39" i="22"/>
  <c r="M39" s="1"/>
  <c r="M51" i="13"/>
  <c r="J20" i="3"/>
  <c r="M22" s="1"/>
  <c r="M26" s="1"/>
  <c r="M26" i="14"/>
  <c r="J20" i="1"/>
  <c r="M22" s="1"/>
  <c r="M26" s="1"/>
  <c r="M24" i="16"/>
  <c r="M28" s="1"/>
  <c r="M22" i="19"/>
  <c r="M26" s="1"/>
  <c r="J54" i="4"/>
  <c r="M64" s="1"/>
  <c r="J66" i="13"/>
  <c r="M75" s="1"/>
  <c r="M25" i="18"/>
  <c r="M29" s="1"/>
  <c r="J25" i="4"/>
  <c r="J39"/>
  <c r="J14" i="19"/>
  <c r="J14" i="17"/>
  <c r="M24" s="1"/>
  <c r="M28" s="1"/>
  <c r="J27" i="22"/>
  <c r="M27" s="1"/>
  <c r="M76" i="13" l="1"/>
  <c r="M38" i="4"/>
  <c r="M76" s="1"/>
</calcChain>
</file>

<file path=xl/sharedStrings.xml><?xml version="1.0" encoding="utf-8"?>
<sst xmlns="http://schemas.openxmlformats.org/spreadsheetml/2006/main" count="2991" uniqueCount="351">
  <si>
    <t>Услуга по предоставлению общедоступного бесплатного дошкольного образования</t>
  </si>
  <si>
    <t>Руководитель МСКУ "МЦБ"</t>
  </si>
  <si>
    <t>Наименование показателя</t>
  </si>
  <si>
    <t>Доля обучающихся, освоивших основную общеобразовательную программу дошкольного образования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</si>
  <si>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</si>
  <si>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Присмотр и уход</t>
  </si>
  <si>
    <t>Отсутствие жалоб  родителей  на организацию работы группы полного дня</t>
  </si>
  <si>
    <t>Реализация дополнительных общеразвивающих программ</t>
  </si>
  <si>
    <t xml:space="preserve">Доля обучающихся учреждения, посещающих объединения дополнительного образования, от общего числа обучающихся </t>
  </si>
  <si>
    <t xml:space="preserve">Отсутствие обоснованных претензий потребителей к качеству предоставляемых услуг </t>
  </si>
  <si>
    <t xml:space="preserve"> Реализация основных общеобразовательных программ начального общего образования</t>
  </si>
  <si>
    <t>Доля обучающихся, освоивших программу начального общего образования</t>
  </si>
  <si>
    <t xml:space="preserve">Отсутствие обоснованных жалоб родителей обучающихся, осваивающих  программу начального общего образования, на реализацию образовательного процесса </t>
  </si>
  <si>
    <t>Реализация основных общеобразовательных программ основного общего образования</t>
  </si>
  <si>
    <t>Доля обучающихся, освоивших программу основного общего образования</t>
  </si>
  <si>
    <t xml:space="preserve">Отсутствие обоснованных жалоб родителей обучающихся, осваивающих  программу основного общего образования, на реализацию образовательного процесса </t>
  </si>
  <si>
    <t>Реализация основных общеобразовательных программ среднего общего образования</t>
  </si>
  <si>
    <t>Доля высокопрофессионального преподавательского состава (учителя с первой и высшей квалификационной категорией,</t>
  </si>
  <si>
    <t xml:space="preserve">Доля обучающихся, принявших участие в интеллектуальных конкурсах, олимпиадах, конференциях от общего числа обучающихся учреждения </t>
  </si>
  <si>
    <t xml:space="preserve">Доля обучающихся, получивших по итогам промежуточной аттестации 4 и 5 </t>
  </si>
  <si>
    <t>Доля обучающихся, освоивших программу среднего общего образования</t>
  </si>
  <si>
    <t>Отсутствие обоснованных жалоб родителей обучающихся, осваивающих  программу среднего общего образования, на реализацию образовательного процесса</t>
  </si>
  <si>
    <t xml:space="preserve"> Реализация дополнительных общеразвивающих программ </t>
  </si>
  <si>
    <t>Доля высокопрофессионального преподавательского состава (учителя с первой и высшей квалификационной категорией)</t>
  </si>
  <si>
    <t>Доля обучающихся, принявших участие в интеллектуальных конкурсах, олимпиадах, конференциях от общего числа обучающихся учреждения</t>
  </si>
  <si>
    <t>Доля обучающихся, получивших по итогам промежуточной аттестации 4 и 5</t>
  </si>
  <si>
    <t>М.А.Кочанова</t>
  </si>
  <si>
    <t>Приложение N 4</t>
  </si>
  <si>
    <t>к Порядку</t>
  </si>
  <si>
    <t>формирования муниципального</t>
  </si>
  <si>
    <t>задания в отношении</t>
  </si>
  <si>
    <t>муниципальных учреждений</t>
  </si>
  <si>
    <t>и финансового обеспечения</t>
  </si>
  <si>
    <t>выполнения муниципального задания</t>
  </si>
  <si>
    <t>Сводный отчет о фактическом исполнении муниципальных</t>
  </si>
  <si>
    <t>финансовом году</t>
  </si>
  <si>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</si>
  <si>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</si>
  <si>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</si>
  <si>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</si>
  <si>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</si>
  <si>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</si>
  <si>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</si>
  <si>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</si>
  <si>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</si>
  <si>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</si>
  <si>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</si>
  <si>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</si>
  <si>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Показатель объема</t>
  </si>
  <si>
    <t>%</t>
  </si>
  <si>
    <t>человек</t>
  </si>
  <si>
    <t xml:space="preserve"> Показатель качества 1.Очная форма обучения до 3 лет.</t>
  </si>
  <si>
    <t xml:space="preserve">МБДОУ д/с №4,5,7,8,9,10,12,13,14,15,18, МАДОУ д/с №17 </t>
  </si>
  <si>
    <t>Показатель качества 2.Очная форма обучения от 3 до 7 лет.</t>
  </si>
  <si>
    <t>Показатель качества 3.Адаптированная образовательная программа (обучающиеся с ограниченными возможностями здоровья (ОВЗ))</t>
  </si>
  <si>
    <t xml:space="preserve">Показатель качества 1.Обучающиеся за исключением детей-инвалидов </t>
  </si>
  <si>
    <t>Показатель качества 2.Дети-инвалиды</t>
  </si>
  <si>
    <t>Число обучающихся</t>
  </si>
  <si>
    <t>МБДОУ д/с № 7,8,9,12,13,17</t>
  </si>
  <si>
    <t>МБДОУ д/с №10,14,15,18</t>
  </si>
  <si>
    <t>Показатель качества 3.Адаптированная образовательная программа (группы комбинированной направленности) от 3 до 7 лет</t>
  </si>
  <si>
    <t>без МБДОУ д/с №4,5</t>
  </si>
  <si>
    <t>Отчет по муниципальному заданию</t>
  </si>
  <si>
    <t>Услуга</t>
  </si>
  <si>
    <t>МБОУ Школа № 2 им. Ю.А.Гагарина, МБОУ СОШ № 4,5,7,9, МАОУ Гимназия № 10 им.А.Е.Бочкина</t>
  </si>
  <si>
    <t>Показатель качества 1. Очная форма обучения</t>
  </si>
  <si>
    <t>Показатель качества 2. Адаптированная образовательная программа: очная форма обучения</t>
  </si>
  <si>
    <t>Показатель качества 2. Адаптированная образовательная программа: проходящие обучение по состоянию здоровья на дому</t>
  </si>
  <si>
    <t>Без СОШ №7</t>
  </si>
  <si>
    <t>Показатель качества 2. Адаптированная образовательная программа: проходящие обучение по состоянию здоровья в мед.учреждении</t>
  </si>
  <si>
    <t>Только СОШ №7, Гимназия</t>
  </si>
  <si>
    <t>Без СОШ №5,7</t>
  </si>
  <si>
    <t>Без МАОУ Гимназии №10</t>
  </si>
  <si>
    <t>Только СОШ №7, Гимназия №10</t>
  </si>
  <si>
    <t>Показатель качества 2.Адаптированная образовательная программа: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</si>
  <si>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Только МАОУ Гимназия №10</t>
  </si>
  <si>
    <t>Показатель объема 2.Адаптированная образовательная программа: очная форма обучения</t>
  </si>
  <si>
    <t>без СОШ №2</t>
  </si>
  <si>
    <t>Показатель качества Очная форма обучения</t>
  </si>
  <si>
    <t>МБОУ ДО "ДДТ", МБОУ ДО "ДЭБС"</t>
  </si>
  <si>
    <t>Отчет о фактическом исполнении муниципального</t>
  </si>
  <si>
    <t>МБДОУ д/с №4</t>
  </si>
  <si>
    <t>Г.А.Путинцева</t>
  </si>
  <si>
    <t>Заведующий МБДОУ д/с № 4</t>
  </si>
  <si>
    <t>Показатель качества 3.Адаптированная образовательная программа (группы комбинированной направленности) от 3 до 8 лет</t>
  </si>
  <si>
    <t>МБДОУ д/с №7</t>
  </si>
  <si>
    <t>Показатель качества 3.Адаптированная образовательная программа (обучающиеся с ограниченными возможностями здоровья (ОВЗ)) от 3 лет до 8 лет</t>
  </si>
  <si>
    <t>МАДОУ д/с №17</t>
  </si>
  <si>
    <t>Заведующий МАДОУ д/с № 17</t>
  </si>
  <si>
    <t>Е.М.Ехалова</t>
  </si>
  <si>
    <t>Заведующий МБДОУ д/с № 9</t>
  </si>
  <si>
    <t>Серебренникова Елена Михайловна, 3-16-33</t>
  </si>
  <si>
    <t>Заведующий МБДОУ д/с № 5</t>
  </si>
  <si>
    <t>С.Д. Васильева</t>
  </si>
  <si>
    <t>МАДОУ д/с №12</t>
  </si>
  <si>
    <t>Заведующий МБДОУ д/с № 12</t>
  </si>
  <si>
    <t>МБДОУ д/с № 9</t>
  </si>
  <si>
    <t>МБДОУ д/с № 5</t>
  </si>
  <si>
    <t>МБОУ СОШ № 9</t>
  </si>
  <si>
    <t>Директор МБОУ СОШ № 9</t>
  </si>
  <si>
    <t>МБОУ ДО "ДДТ"</t>
  </si>
  <si>
    <t>МБДОУ д/с № 8</t>
  </si>
  <si>
    <t>Заведующий МБДОУ д/с № 8</t>
  </si>
  <si>
    <t>О.В.Хотько</t>
  </si>
  <si>
    <t>МБДОУ д/с № 13</t>
  </si>
  <si>
    <t>Заведующий МБДОУ д/с № 13</t>
  </si>
  <si>
    <t>Т.А.Алтова</t>
  </si>
  <si>
    <t>МБДОУ д/с № 15</t>
  </si>
  <si>
    <t>Заведующий МБДОУ д/с № 15</t>
  </si>
  <si>
    <t>Т.В.Мухина</t>
  </si>
  <si>
    <t>МБОУ СОШ № 4</t>
  </si>
  <si>
    <t>Директор МБОУ СОШ № 4</t>
  </si>
  <si>
    <t>МБОУ СОШ № 5</t>
  </si>
  <si>
    <t>Директор МБОУ СОШ № 5</t>
  </si>
  <si>
    <t>МБОУ ДО "ДЭБС"</t>
  </si>
  <si>
    <t>Директор МБОУ ДО ДЭБС</t>
  </si>
  <si>
    <t>Н.В.Мажарина</t>
  </si>
  <si>
    <t>МБДОУ д/с № 10</t>
  </si>
  <si>
    <t>Заведующий МБДОУ д/с № 10</t>
  </si>
  <si>
    <t>МБДОУ д/с № 18</t>
  </si>
  <si>
    <t>Заведующий МБДОУ д/с № 18</t>
  </si>
  <si>
    <t>В.В.Дворецкая</t>
  </si>
  <si>
    <t>МБДОУ д/с № 14</t>
  </si>
  <si>
    <t>Заведующий МБДОУ д/с № 14</t>
  </si>
  <si>
    <t>О.А.Макеич</t>
  </si>
  <si>
    <t>МБОУ  "школа № 2 им.Ю.А.Гагарина"</t>
  </si>
  <si>
    <t>Доля обучающихся, освоивших программы дополнительного образования</t>
  </si>
  <si>
    <t>Директор МБОУ  "школа № 2 им.Ю.А.Гагарина"</t>
  </si>
  <si>
    <t>И.Ю.Ерошкина</t>
  </si>
  <si>
    <t>МБОУ  СОШ № 7</t>
  </si>
  <si>
    <t>человекочас</t>
  </si>
  <si>
    <t>к Порядку формирования муниципального задания в отношении</t>
  </si>
  <si>
    <t>муниципальных учреждений и финансового обеспечения</t>
  </si>
  <si>
    <t>Отчет о фактическом исполнении муниципального задания</t>
  </si>
  <si>
    <t>МАОУ гимназия № 10 имени А.Е. Бочкина</t>
  </si>
  <si>
    <t>определяется по окончанию уч.года</t>
  </si>
  <si>
    <t xml:space="preserve"> Реализация основных общеобразовательных программ основного общего образования</t>
  </si>
  <si>
    <t>Один педагог без категории</t>
  </si>
  <si>
    <t xml:space="preserve">Доля обучающихся, принявших участие в интеллектуальных конкурсах, олимпиадах, конференциях не ниже муниципального уровня,  
от общего числа обучающихся учреждения </t>
  </si>
  <si>
    <t xml:space="preserve"> Реализация основных общеобразовательных программ среднего общего образования</t>
  </si>
  <si>
    <t xml:space="preserve">Отсутствие обоснованных жалоб родителей обучающихся, осваивающих  программу среднего общего образования, на реализацию образовательного процесса </t>
  </si>
  <si>
    <t>Количество человеко-часов</t>
  </si>
  <si>
    <t>человеко-час</t>
  </si>
  <si>
    <t xml:space="preserve">Директор </t>
  </si>
  <si>
    <t>А.В.  Дударева</t>
  </si>
  <si>
    <t>Главный бухгалтер</t>
  </si>
  <si>
    <t>И.В. Хилько</t>
  </si>
  <si>
    <t>Оценка выполнения муниципальным учреждением муниципального задания по каждому показателю качества К1,объема К2</t>
  </si>
  <si>
    <t>Сводная оценка выполнения муниципальными учреждениями муниципального задания по показателям (качества-К1, объема-К2)</t>
  </si>
  <si>
    <t>ИТОГО</t>
  </si>
  <si>
    <t>Оцитоговая-итоговая оценка выполнения муниципального задания по учреждению:</t>
  </si>
  <si>
    <t>Оцитоговая=SUM Oцi/N</t>
  </si>
  <si>
    <t xml:space="preserve"> Показатель качества 1.Очная форма обучения до 3 лет. (К1)</t>
  </si>
  <si>
    <t>Показатель качества 2.Очная форма обучения от 3 до 8 лет. (К1)</t>
  </si>
  <si>
    <t>Показатель качества 3.Адаптированная образовательная программа (группы комбинированной направленности) от 3 до 8 лет (К1)</t>
  </si>
  <si>
    <t>Показатель объема (К2)</t>
  </si>
  <si>
    <t>Показатель качества 1.Физические лица за исключением льготных категорий (К1)</t>
  </si>
  <si>
    <t xml:space="preserve"> Показатель качества 1.Очная форма обучения до 3 лет.(К1)</t>
  </si>
  <si>
    <t>Показатель качества 3.Адаптированная образовательная программа (обучающиеся с ограниченными возможностями здоровья (ОВЗ)) от 3 лет до 8 лет (К1)</t>
  </si>
  <si>
    <t xml:space="preserve"> Показатель качества 
1.Очная форма обучения (К1)</t>
  </si>
  <si>
    <t>Показатель качества 
2.Очная форма обучения.
Адаптированная образовательная программа.
Обучающиеся с ограниченными возможностями здоровья (ОВЗ) (К1)</t>
  </si>
  <si>
    <t>Показатель качества 
4.Очная форма обучения.
Проходящие обучение по состоянию здоровья в медицинских организациях (К1)</t>
  </si>
  <si>
    <t>Показатель объема 
1.Очная форма обучения (К2)</t>
  </si>
  <si>
    <t>Показатель качества 
3.Очная форма обучения.
Проходящие обучение по состоянию здоровья на дому (К1)</t>
  </si>
  <si>
    <t>Показатель качества 
3.Очная форма обучения.
Образовательная программа, обеспечивающая углубленное изучение отдельных учебных предметов, предметных областей (профильное обучение) (К1)</t>
  </si>
  <si>
    <t xml:space="preserve"> Показатель качества 
1.Очная форма обучения (К2)</t>
  </si>
  <si>
    <t>Показатель объема 
1.Очная форма обучения.
Физкультурно-спортивное направление (К2)</t>
  </si>
  <si>
    <t>Оценка выполнения муниципальным учреждением муниципального задания по каждому показателю качество К1,объема К2</t>
  </si>
  <si>
    <t>Сводная оценка выполнения муниципальными учреждениями муниципального задания по показателям (качества К1, объема К2)</t>
  </si>
  <si>
    <t>Показатель качества 3.Адаптированная образовательная программа (группы комбинированной направленности) от 3 до 8 лет,(К1)</t>
  </si>
  <si>
    <t>Итого:</t>
  </si>
  <si>
    <t>Оценка выполнения муниципальным учреждением муниципального задания по каждому показателю качества К1, объема К2</t>
  </si>
  <si>
    <t>Показатель качества 1. Очная форма обучения(К1)</t>
  </si>
  <si>
    <t>Показатель качества 2. Адаптированная образовательная программа: очная форма обучения (К1)</t>
  </si>
  <si>
    <t>Показатель качества 2. Адаптированная образовательная программа: проходящие обучение по состоянию здоровья на дому (К1)</t>
  </si>
  <si>
    <t>Показатель качества 1. Очная форма обучения (К1)</t>
  </si>
  <si>
    <t>Показатель качества Очная форма обучения (К)</t>
  </si>
  <si>
    <t>Показатель качества Очная форма обучения (К1)</t>
  </si>
  <si>
    <t>Показатель качества Очная форма обучения. Физкультурно-спортивное направление. (К1)</t>
  </si>
  <si>
    <t>В.Г. Шведюк</t>
  </si>
  <si>
    <t>Показатель качества 2.Очная форма обучения от 3 до 8 лет.(К1)</t>
  </si>
  <si>
    <t>Н.Ю.Рыжова</t>
  </si>
  <si>
    <t>Т.Г. Заорская</t>
  </si>
  <si>
    <t>Показатель качества 2.Адаптированная образовательная программа: образовательная программа, обеспечивающая углубленное изучение отдельных учебных предметов, предметных областей (профильное обучение) (К1)</t>
  </si>
  <si>
    <t>Показатель качества           1. Очная форма обучения (К1)</t>
  </si>
  <si>
    <t>Показатель качества 2.Адаптированная образовательная программа: очная форма обучения (К1)</t>
  </si>
  <si>
    <t>Туристическо- краеведческий (К1)</t>
  </si>
  <si>
    <t>Технический (К1)</t>
  </si>
  <si>
    <t>Физкультурно- спортивный (К1)</t>
  </si>
  <si>
    <t>Художественный (К1)</t>
  </si>
  <si>
    <t>Социально- педагогический (К1)</t>
  </si>
  <si>
    <t>Л.В.Шиверновская</t>
  </si>
  <si>
    <t>Итого</t>
  </si>
  <si>
    <t>Показатель качества 1. Очная форма обучения естественнонаучная направленность (К1)</t>
  </si>
  <si>
    <t>Доля обучающихся, получивших по итогам промежуточной аттестации 4 и 4</t>
  </si>
  <si>
    <t>итого</t>
  </si>
  <si>
    <t>ИТОГО:</t>
  </si>
  <si>
    <t>Заведующий МБДОУ д/с № 7</t>
  </si>
  <si>
    <t>Т.И.Быстрова</t>
  </si>
  <si>
    <t>Показатель качества 2.Очная форма обучения от 3 до 8 лет.</t>
  </si>
  <si>
    <t>без МБДОУ д/с №5</t>
  </si>
  <si>
    <t>только! МБДОУ д/с № 7, 9</t>
  </si>
  <si>
    <t>ТОЛЬКО! СОШ №7, Гимназия</t>
  </si>
  <si>
    <t>Только Гимназия!</t>
  </si>
  <si>
    <t>Естественно-научная направленность (К1)</t>
  </si>
  <si>
    <t>ИТОГ (К2)</t>
  </si>
  <si>
    <t>Показатель объема. 1Очная форма обучения (К2)</t>
  </si>
  <si>
    <t>Показатель объема.  1Очная форма обучения (К2)</t>
  </si>
  <si>
    <t>Показатель объема.  2Адаптированная образовательная программа (К)</t>
  </si>
  <si>
    <t xml:space="preserve">Показатель объема. 2Адаптированная образовательная программа (К2) </t>
  </si>
  <si>
    <t>Показатель объема. 1Очная форма обучения  (К2)</t>
  </si>
  <si>
    <t>Показатель объема 2.Адаптированная образовательная программа (К2)</t>
  </si>
  <si>
    <t>Показатель объема Адаптированная образовательная программа  (К2)</t>
  </si>
  <si>
    <t>Показатель объема.  2Адаптированная образовательная программа (К2)</t>
  </si>
  <si>
    <t>Показатель объема1. Очная форма обучения (К2)</t>
  </si>
  <si>
    <t>Показатель объема 2. Адаптированная образовательная программа: очная форма обучения(К2)</t>
  </si>
  <si>
    <t>Показатель качества 3. Адаптированная образовательная программа: проходящие обучение по состоянию здоровья на дому (К1)</t>
  </si>
  <si>
    <t>Показатель объема 3. Адаптированная образовательная программа: проходящие обучение по состоянию здоровья на дому(К2)</t>
  </si>
  <si>
    <t>Показатель объема  1. Очная форма обучения(К2)</t>
  </si>
  <si>
    <t>Показатель качества. 1 Очная форма обучения (К1)</t>
  </si>
  <si>
    <t>Показатель объема  2 Очная форма обучения. Физкультурно-спортивное направление.(К2)</t>
  </si>
  <si>
    <t>Показатель объема 1 Очная форма обучения (К2)</t>
  </si>
  <si>
    <t>Показатель объема 1. Очная форма обучения (К2)</t>
  </si>
  <si>
    <t>Показатель объема 2. Адаптированная образовательная программа: проходящие обучение по состоянию здоровья в мед.учреждении(К2)</t>
  </si>
  <si>
    <t>Показатель качества 2. Адаптированная образовательная программа: проходящие обучение по состоянию здоровья в мед.учреждении(К1)</t>
  </si>
  <si>
    <t>Показатель объема 2. Адаптированная образовательная программа: очная форма обучения (К2)</t>
  </si>
  <si>
    <t>Показатель объема 2. Адаптированная образовательная программа: проходящие обучение по состоянию здоровья на дому (К2)</t>
  </si>
  <si>
    <t>Показатель объема 2. Адаптированная образовательная программа: проходящие обучение по состоянию здоровья в мед.учреждении (К2)</t>
  </si>
  <si>
    <t>Показатель качества 1 Очная форма обучения (К1)</t>
  </si>
  <si>
    <t>Показатель качества 2 Очная форма обучения. Физкультурно-спортивное направление.</t>
  </si>
  <si>
    <t>Показатель объема 2 Очная форма обучения. Физкультурно-спортивное направление. (К2)</t>
  </si>
  <si>
    <t>Показатель объема1. Очная форма обучения  (К2)</t>
  </si>
  <si>
    <t>Показатель объема 2. Адаптированная образовательная программа: проходящие обучение по состоянию здоровья на дому(К2)</t>
  </si>
  <si>
    <t>Показатель объема 1. Очная форма обучения(К2)</t>
  </si>
  <si>
    <t>Показатель объема  2.Адаптированная образовательная программа: очная форма обучения(К2)</t>
  </si>
  <si>
    <t>Показатель объема Очная форма обучения(К2)</t>
  </si>
  <si>
    <t>Показатель объема Очная форма обучения физкультурно-спортивной  (К2)</t>
  </si>
  <si>
    <t>Показатель объема 
1.Адаптированная образовательная программа.
Обучающиеся с ограниченными возможностями здоровья (ОВЗ) (К2)</t>
  </si>
  <si>
    <t>Показатель объема     2. Адаптированная образовательная программа: очная форма обучения (К2)</t>
  </si>
  <si>
    <t>Показатель объема 
3.Образовательная программа, обеспечивающая углубленное изучение отдельных учебных предметов, предметных областей (профильное обучение) ОВЗ и дети-инвалиды (К2)</t>
  </si>
  <si>
    <t>Показатель объема 
1.Очная форма обучения.
 (К2)</t>
  </si>
  <si>
    <t>Показатель качества 1.Обучающиеся за исключением льготных категорий</t>
  </si>
  <si>
    <t>без СОШ № 5, 7</t>
  </si>
  <si>
    <t>без Гимназии</t>
  </si>
  <si>
    <t>только Гимназия!</t>
  </si>
  <si>
    <t>человеко-час.</t>
  </si>
  <si>
    <t xml:space="preserve">Показатель объема: очная форма обучения </t>
  </si>
  <si>
    <t xml:space="preserve">Показатель объема:адаптированная образовательная программа </t>
  </si>
  <si>
    <t>Показатель объема:всего</t>
  </si>
  <si>
    <t>Показатель объема: адаптированная образовательная программа, проходящие обучение по состоянию здоровья на дому</t>
  </si>
  <si>
    <t xml:space="preserve">Показатель объема: адаптированная образовательная программа,обучающиеся с ограниченными возможностями здоровья (ОВЗ) </t>
  </si>
  <si>
    <t xml:space="preserve">Показатель объема.  адаптированная образовательная программа: проходящие обучение по состоянию здоровья в мед.учреждении </t>
  </si>
  <si>
    <t>Показатель объема 
2.Адаптированная образовательная программа.
Обучающиеся с ограниченными возможностями здоровья (ОВЗ) (К2)</t>
  </si>
  <si>
    <t>Показатель объема
Очная форма обучения.
Образовательная программа.
Обеспечивающая углубленное изучение отдельных предметов, предметных областей (профильное обучение)</t>
  </si>
  <si>
    <t xml:space="preserve"> Показатель качества 
1.Очная форма обучения.
 (К1)</t>
  </si>
  <si>
    <t>Кол- во чл./часов</t>
  </si>
  <si>
    <t>чел\ час</t>
  </si>
  <si>
    <t>ДЭБС</t>
  </si>
  <si>
    <t>ТОЛЬКО СШ 7</t>
  </si>
  <si>
    <t>гимназия 10</t>
  </si>
  <si>
    <t>Е.Г.Коршун</t>
  </si>
  <si>
    <t>без СОШ 7</t>
  </si>
  <si>
    <t xml:space="preserve">ТОЛЬКО ГИМНАЗИЯ </t>
  </si>
  <si>
    <t>без гимназии</t>
  </si>
  <si>
    <t>О.В. Косенко</t>
  </si>
  <si>
    <t>Оцитоговая=(99,5+99,1+97,2+100)/4=98,9%</t>
  </si>
  <si>
    <t>Директор МБОУ  СОШ № 7</t>
  </si>
  <si>
    <t>М.В. Метелкина</t>
  </si>
  <si>
    <t>Показатель качества Очная форма обучения дополнительная общеразвивающая программа(К1)</t>
  </si>
  <si>
    <t>Показатель качества Очная форма обучения дополнительная общеразвивающая программа (К1)</t>
  </si>
  <si>
    <t>Обеспечение доступа к объектам спорта</t>
  </si>
  <si>
    <t>Бассейн (К1)</t>
  </si>
  <si>
    <t>Работа</t>
  </si>
  <si>
    <t>Коэффициент удовлетворенности спортсменов, посетивших объекты спорта для проведения физкультурных мероприятий, спортивных мероприятий</t>
  </si>
  <si>
    <t xml:space="preserve">Реализация на объектах спорта физкультырных меропрятий, спортивных сероприятий. Проводимых в рамках реализации утвержденного календарного плана, утвержденного плана официальных физкультурных мероприятий и мероприятий КК </t>
  </si>
  <si>
    <t>Кол-во договорв</t>
  </si>
  <si>
    <t>штук</t>
  </si>
  <si>
    <t>Спотривный зал (К1)</t>
  </si>
  <si>
    <t>Директор МБОУ ДО ДДТ</t>
  </si>
  <si>
    <t>С.М. Меньших</t>
  </si>
  <si>
    <t>Показатель качества 
4.Очная форма обучения.
Проходящие обучение по состоянию здоровья на дому (К1)</t>
  </si>
  <si>
    <t>Показатель объема
2.Очная форма обучения.
Адаптированная образовательная программа:
очная форма обучения (К2)</t>
  </si>
  <si>
    <t>Показатель объема 4. Адаптированная образовательная программа: проходящие обучение по состоянию здоровья на дому (К2)</t>
  </si>
  <si>
    <t>Показатель объема
3.Очная форма обучения.
Образовательная программа.
Обеспечивающая углубленное изучение отдельных предметов, предметных областей (профильное обучение) (К2)</t>
  </si>
  <si>
    <t>Показатель качества 
2.Очная форма обучения.
Образовательная программа, обеспечивающая углубленное изучение отдельных учебных предметов, предметных областей (профильное обучение) (К1)</t>
  </si>
  <si>
    <t>сш2+сш9+гим 10+сш 5</t>
  </si>
  <si>
    <t>Показатель качества 2. Адаптированная образовательная программа: обучающиеся с ОВЗ</t>
  </si>
  <si>
    <t>Показатель качества 3. Адаптированная образовательная программа: проходящие обучение по состоянию здоровья на дому</t>
  </si>
  <si>
    <t>Показатель качества 4. Адаптированная образовательная программа: проходящие обучение по состоянию здоровья в мед.учреждении</t>
  </si>
  <si>
    <t>СОШ 4</t>
  </si>
  <si>
    <t>сош 4</t>
  </si>
  <si>
    <t xml:space="preserve">Реализация на объектах спорта физкультурных меропрятий, спортивных сероприятий. Проводимых в рамках реализации утвержденного календарного плана, утвержденного плана официальных физкультурных мероприятий и мероприятий КК </t>
  </si>
  <si>
    <t xml:space="preserve">Реализация на объектах спорта физкультырных меропрятий, спортивных сероприятий, проводимых в рамках реализации утвержденного календарного плана, утвержденного плана официальных физкультурных мероприятий и мероприятий КК </t>
  </si>
  <si>
    <t>Кол-во договоров</t>
  </si>
  <si>
    <t>Реализация основных общеобразовательных программ среднего общего образования (очно-заочного, заочного обучения)</t>
  </si>
  <si>
    <t>Показатель качества 1. Заочная форма обучения (К1)</t>
  </si>
  <si>
    <t>Показатель качества 2. Очно-заочная форма обучения (К1)</t>
  </si>
  <si>
    <t>Показатель объема  1. Заочная форма обучения(К2)</t>
  </si>
  <si>
    <t>Показатель объема  1. Очно-заочная форма обучения(К2)</t>
  </si>
  <si>
    <t>Оцитоговая=(96,2+92,6)/2=94,4%</t>
  </si>
  <si>
    <t>Оцитоговая=(100,8+100,9)/2=100,9 %</t>
  </si>
  <si>
    <t>Начальник отдела образования г. Дивногорска</t>
  </si>
  <si>
    <t>Г.В.Кабацура</t>
  </si>
  <si>
    <t>задания МБДОУ д/с № 4 за 4 квартал 2019 года</t>
  </si>
  <si>
    <t>задания МБДОУ д/с № 5 за  4 квартал 2019 года</t>
  </si>
  <si>
    <t>Оцитоговая=(97,3+94,7)/2=96 %</t>
  </si>
  <si>
    <t>задания МБДОУ д/с № 7 за 4 квартал 2019 года</t>
  </si>
  <si>
    <t>Оцитоговая=(100,1%+100,2%)/2=100%</t>
  </si>
  <si>
    <t>задания МАДОУ д/с № 17 за 4 квартал 2019 года</t>
  </si>
  <si>
    <t>Оцитоговая=(100+100)/2= 100%</t>
  </si>
  <si>
    <t>задания МБДОУ д/с № 8 за 2019 года</t>
  </si>
  <si>
    <t>Оцитоговая=(98,4+97,1)/2= 97,8%</t>
  </si>
  <si>
    <t>Оцитоговая=(98,3+96,9)/2= 97,6%</t>
  </si>
  <si>
    <t>задания МБОУ  СОШ № 4 за 2019 года</t>
  </si>
  <si>
    <t>задания МБДОУ д/с № 13 за 2019 года</t>
  </si>
  <si>
    <t>задания МБДОУ д/с № 15 за 2019 года</t>
  </si>
  <si>
    <t>задания МБОУ  СОШ № 5 за 2019 года</t>
  </si>
  <si>
    <t>задания МБДОУ д/с № 9 за   2019 год</t>
  </si>
  <si>
    <t>Оцитоговая=(100+96,1)/2= 98%</t>
  </si>
  <si>
    <t>задания МБДОУ д/с № 12 за 2019 год.</t>
  </si>
  <si>
    <t>задания МБОУ ДО ДДТ за  2019 год.</t>
  </si>
  <si>
    <t>задания МБОУ ДО ДЭБС за 2019 года</t>
  </si>
  <si>
    <t>задания МБОУ  СОШ № 9 за  2019 года</t>
  </si>
  <si>
    <t>Оцитоговая=(101,6+90,2+99,5+100)/4=97,8 %</t>
  </si>
  <si>
    <t>Оцитоговая=(98,9+98,2)/2= 98,5 %</t>
  </si>
  <si>
    <t>Оцитоговая=(99,2 %+98,8)/2=99,0%</t>
  </si>
  <si>
    <t>задания МБДОУ д/с № 10 за 2019 год</t>
  </si>
  <si>
    <t>Оцитоговая=(99,5+99,1)/2= 99,3%</t>
  </si>
  <si>
    <t>задания МБДОУ д/с № 14 за 2019 год</t>
  </si>
  <si>
    <t>Оцитоговая=(99,3+98,9)/2=99,1 %</t>
  </si>
  <si>
    <t>задания МБДОУ д/с № 18 за 2019 год</t>
  </si>
  <si>
    <t>Оцитоговая=(97+94)/2= 95,7%</t>
  </si>
  <si>
    <t>задания МБОУ  "школа № 2 им.Ю.А.Гагарина"  за 2019 год</t>
  </si>
  <si>
    <t>Оцитоговая=(103+104,2+94+100+100)/5= 100%</t>
  </si>
  <si>
    <t>Показатель объема 2. Адаптированная образовательная программа: проходящие обучение по состоянию здоровья на дому</t>
  </si>
  <si>
    <t>Показатель объема 1 Очная форма обучения</t>
  </si>
  <si>
    <t>задания МБОУ  СОШ № 7 им. В.П.Астафьева  за 2019 год</t>
  </si>
  <si>
    <t>Оцитоговая=(100+100+100+100)/4= 100%</t>
  </si>
  <si>
    <t>за 2019 года</t>
  </si>
  <si>
    <t>Оцитоговая=(101%+99%+98%+100%)/4=99,5%</t>
  </si>
  <si>
    <t>заданий муниципальными учреждениями за 2019 года</t>
  </si>
  <si>
    <t>Показатель качества 1 Очная форма обучения. Дополнительная общеразвивающая программа. (К1)</t>
  </si>
  <si>
    <t>Показатель объема 2 . Адаптированная образовательная программа: очная форма обучения (ОВЗ)</t>
  </si>
  <si>
    <t>Реализация основных общеобразовательных программ среднего общего образоания (очно-заочного, заочного обучения)</t>
  </si>
  <si>
    <t>СОШ 4, СОШ 7</t>
  </si>
  <si>
    <t>исполнитель Чесалина Татьяна Викторовна, 3-16-33</t>
  </si>
  <si>
    <t>МБОУ Школа № 2 им. Ю.А.Гагарина</t>
  </si>
  <si>
    <t>СОШ 2</t>
  </si>
  <si>
    <t>Оцитоговая=(99,04+92,9+100)/3= 97,3 %</t>
  </si>
  <si>
    <t>Оцитоговая=(101,9+83,6+100,3+99,7)/4= 98 %</t>
  </si>
  <si>
    <t>Оцитоговая=(102,4+99,9+100+100)/4= 100,6%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</si>
</sst>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08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0" borderId="9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1" fontId="1" fillId="0" borderId="7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1" fontId="1" fillId="0" borderId="5" xfId="0" applyNumberFormat="1" applyFont="1" applyFill="1" applyBorder="1" applyAlignment="1">
      <alignment vertical="top" wrapText="1"/>
    </xf>
    <xf numFmtId="1" fontId="1" fillId="0" borderId="9" xfId="0" applyNumberFormat="1" applyFont="1" applyFill="1" applyBorder="1" applyAlignment="1">
      <alignment horizontal="right" vertical="top" wrapText="1"/>
    </xf>
    <xf numFmtId="1" fontId="1" fillId="0" borderId="4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/>
    <xf numFmtId="1" fontId="1" fillId="0" borderId="1" xfId="0" applyNumberFormat="1" applyFont="1" applyFill="1" applyBorder="1" applyAlignment="1">
      <alignment vertical="top" wrapText="1"/>
    </xf>
    <xf numFmtId="1" fontId="0" fillId="0" borderId="2" xfId="0" applyNumberFormat="1" applyBorder="1" applyAlignment="1"/>
    <xf numFmtId="1" fontId="1" fillId="0" borderId="2" xfId="0" applyNumberFormat="1" applyFont="1" applyFill="1" applyBorder="1" applyAlignment="1">
      <alignment vertical="top" wrapText="1"/>
    </xf>
    <xf numFmtId="1" fontId="0" fillId="0" borderId="3" xfId="0" applyNumberFormat="1" applyBorder="1" applyAlignment="1"/>
    <xf numFmtId="1" fontId="1" fillId="0" borderId="3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/>
    <xf numFmtId="1" fontId="0" fillId="0" borderId="1" xfId="0" applyNumberFormat="1" applyBorder="1" applyAlignment="1"/>
    <xf numFmtId="0" fontId="2" fillId="0" borderId="10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1" fontId="1" fillId="0" borderId="9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vertical="top" wrapText="1"/>
    </xf>
    <xf numFmtId="1" fontId="1" fillId="0" borderId="17" xfId="0" applyNumberFormat="1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164" fontId="1" fillId="0" borderId="14" xfId="0" applyNumberFormat="1" applyFont="1" applyFill="1" applyBorder="1" applyAlignment="1">
      <alignment vertical="top" wrapText="1"/>
    </xf>
    <xf numFmtId="164" fontId="1" fillId="0" borderId="9" xfId="0" applyNumberFormat="1" applyFont="1" applyFill="1" applyBorder="1" applyAlignment="1">
      <alignment vertical="top" wrapText="1"/>
    </xf>
    <xf numFmtId="164" fontId="1" fillId="0" borderId="18" xfId="0" applyNumberFormat="1" applyFont="1" applyFill="1" applyBorder="1" applyAlignment="1">
      <alignment vertical="top" wrapText="1"/>
    </xf>
    <xf numFmtId="164" fontId="1" fillId="0" borderId="17" xfId="0" applyNumberFormat="1" applyFont="1" applyFill="1" applyBorder="1" applyAlignment="1">
      <alignment horizontal="right" vertical="top" wrapText="1"/>
    </xf>
    <xf numFmtId="1" fontId="1" fillId="0" borderId="17" xfId="0" applyNumberFormat="1" applyFont="1" applyFill="1" applyBorder="1" applyAlignment="1">
      <alignment vertical="top" wrapText="1"/>
    </xf>
    <xf numFmtId="1" fontId="1" fillId="0" borderId="23" xfId="0" applyNumberFormat="1" applyFont="1" applyFill="1" applyBorder="1" applyAlignment="1">
      <alignment vertical="top" wrapText="1"/>
    </xf>
    <xf numFmtId="164" fontId="1" fillId="0" borderId="23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1" fontId="1" fillId="0" borderId="13" xfId="0" applyNumberFormat="1" applyFont="1" applyFill="1" applyBorder="1" applyAlignment="1">
      <alignment vertical="top" wrapText="1"/>
    </xf>
    <xf numFmtId="1" fontId="1" fillId="0" borderId="6" xfId="0" applyNumberFormat="1" applyFont="1" applyFill="1" applyBorder="1" applyAlignment="1">
      <alignment vertical="top" wrapText="1"/>
    </xf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41" xfId="0" applyFont="1" applyFill="1" applyBorder="1" applyAlignment="1">
      <alignment vertical="top" wrapText="1"/>
    </xf>
    <xf numFmtId="0" fontId="5" fillId="0" borderId="42" xfId="0" applyFont="1" applyFill="1" applyBorder="1" applyAlignment="1">
      <alignment wrapText="1"/>
    </xf>
    <xf numFmtId="1" fontId="1" fillId="0" borderId="43" xfId="0" applyNumberFormat="1" applyFont="1" applyFill="1" applyBorder="1" applyAlignment="1">
      <alignment vertical="top" wrapText="1"/>
    </xf>
    <xf numFmtId="0" fontId="1" fillId="0" borderId="39" xfId="0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1" fillId="2" borderId="0" xfId="0" applyFont="1" applyFill="1" applyAlignment="1">
      <alignment horizontal="justify"/>
    </xf>
    <xf numFmtId="0" fontId="1" fillId="2" borderId="10" xfId="0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left" vertical="top" wrapText="1"/>
    </xf>
    <xf numFmtId="1" fontId="1" fillId="2" borderId="5" xfId="0" applyNumberFormat="1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164" fontId="6" fillId="2" borderId="9" xfId="0" applyNumberFormat="1" applyFont="1" applyFill="1" applyBorder="1" applyAlignment="1">
      <alignment vertical="top" wrapText="1"/>
    </xf>
    <xf numFmtId="164" fontId="1" fillId="2" borderId="17" xfId="0" applyNumberFormat="1" applyFont="1" applyFill="1" applyBorder="1" applyAlignment="1">
      <alignment vertical="top" wrapText="1"/>
    </xf>
    <xf numFmtId="164" fontId="1" fillId="2" borderId="24" xfId="0" applyNumberFormat="1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164" fontId="1" fillId="2" borderId="23" xfId="0" applyNumberFormat="1" applyFont="1" applyFill="1" applyBorder="1" applyAlignment="1">
      <alignment vertical="top" wrapText="1"/>
    </xf>
    <xf numFmtId="1" fontId="1" fillId="2" borderId="22" xfId="0" applyNumberFormat="1" applyFont="1" applyFill="1" applyBorder="1" applyAlignment="1">
      <alignment vertical="top" wrapText="1"/>
    </xf>
    <xf numFmtId="1" fontId="1" fillId="2" borderId="2" xfId="0" applyNumberFormat="1" applyFont="1" applyFill="1" applyBorder="1" applyAlignment="1">
      <alignment vertical="top" wrapText="1"/>
    </xf>
    <xf numFmtId="1" fontId="1" fillId="2" borderId="0" xfId="0" applyNumberFormat="1" applyFont="1" applyFill="1" applyBorder="1" applyAlignment="1">
      <alignment vertical="top" wrapText="1"/>
    </xf>
    <xf numFmtId="1" fontId="1" fillId="2" borderId="0" xfId="0" applyNumberFormat="1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top" wrapText="1"/>
    </xf>
    <xf numFmtId="0" fontId="1" fillId="0" borderId="43" xfId="0" applyFont="1" applyFill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0" fontId="1" fillId="0" borderId="36" xfId="0" applyFont="1" applyFill="1" applyBorder="1" applyAlignment="1">
      <alignment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0" fontId="1" fillId="0" borderId="46" xfId="0" applyFont="1" applyFill="1" applyBorder="1" applyAlignment="1">
      <alignment vertical="top" wrapText="1"/>
    </xf>
    <xf numFmtId="0" fontId="1" fillId="0" borderId="47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48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3" fillId="4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 wrapText="1"/>
    </xf>
    <xf numFmtId="0" fontId="3" fillId="4" borderId="0" xfId="0" applyFont="1" applyFill="1" applyAlignment="1">
      <alignment vertical="center" wrapText="1"/>
    </xf>
    <xf numFmtId="0" fontId="3" fillId="5" borderId="0" xfId="0" applyFont="1" applyFill="1" applyAlignment="1">
      <alignment wrapText="1"/>
    </xf>
    <xf numFmtId="0" fontId="3" fillId="5" borderId="0" xfId="0" applyFont="1" applyFill="1"/>
    <xf numFmtId="0" fontId="3" fillId="5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51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5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" fillId="0" borderId="24" xfId="0" applyNumberFormat="1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40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left" vertical="top" wrapText="1"/>
    </xf>
    <xf numFmtId="1" fontId="1" fillId="0" borderId="14" xfId="0" applyNumberFormat="1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0" borderId="5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vertical="top" wrapText="1"/>
    </xf>
    <xf numFmtId="1" fontId="1" fillId="0" borderId="41" xfId="0" applyNumberFormat="1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vertical="top" wrapText="1"/>
    </xf>
    <xf numFmtId="0" fontId="1" fillId="2" borderId="50" xfId="0" applyFont="1" applyFill="1" applyBorder="1" applyAlignment="1">
      <alignment vertical="top" wrapText="1"/>
    </xf>
    <xf numFmtId="1" fontId="1" fillId="2" borderId="23" xfId="0" applyNumberFormat="1" applyFont="1" applyFill="1" applyBorder="1" applyAlignment="1">
      <alignment vertical="top" wrapText="1"/>
    </xf>
    <xf numFmtId="1" fontId="1" fillId="2" borderId="23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164" fontId="6" fillId="2" borderId="23" xfId="0" applyNumberFormat="1" applyFont="1" applyFill="1" applyBorder="1" applyAlignment="1">
      <alignment vertical="top" wrapText="1"/>
    </xf>
    <xf numFmtId="0" fontId="3" fillId="6" borderId="0" xfId="0" applyFont="1" applyFill="1" applyAlignment="1">
      <alignment horizontal="center" vertical="center" wrapText="1"/>
    </xf>
    <xf numFmtId="0" fontId="1" fillId="2" borderId="13" xfId="0" applyFont="1" applyFill="1" applyBorder="1" applyAlignment="1">
      <alignment vertical="top" wrapText="1"/>
    </xf>
    <xf numFmtId="1" fontId="1" fillId="2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4" fontId="1" fillId="0" borderId="43" xfId="0" applyNumberFormat="1" applyFont="1" applyFill="1" applyBorder="1" applyAlignment="1">
      <alignment vertical="top" wrapText="1"/>
    </xf>
    <xf numFmtId="0" fontId="3" fillId="0" borderId="25" xfId="0" applyFont="1" applyFill="1" applyBorder="1"/>
    <xf numFmtId="1" fontId="1" fillId="3" borderId="7" xfId="0" applyNumberFormat="1" applyFont="1" applyFill="1" applyBorder="1" applyAlignment="1">
      <alignment vertical="top" wrapText="1"/>
    </xf>
    <xf numFmtId="1" fontId="8" fillId="0" borderId="4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3" fillId="8" borderId="0" xfId="0" applyFont="1" applyFill="1"/>
    <xf numFmtId="0" fontId="3" fillId="7" borderId="0" xfId="0" applyFont="1" applyFill="1"/>
    <xf numFmtId="0" fontId="1" fillId="2" borderId="17" xfId="0" applyFont="1" applyFill="1" applyBorder="1" applyAlignment="1">
      <alignment horizontal="left" vertical="top" wrapText="1"/>
    </xf>
    <xf numFmtId="0" fontId="1" fillId="2" borderId="52" xfId="0" applyFont="1" applyFill="1" applyBorder="1" applyAlignment="1">
      <alignment vertical="top" wrapText="1"/>
    </xf>
    <xf numFmtId="1" fontId="1" fillId="2" borderId="41" xfId="0" applyNumberFormat="1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1" fontId="1" fillId="2" borderId="3" xfId="0" applyNumberFormat="1" applyFont="1" applyFill="1" applyBorder="1" applyAlignment="1">
      <alignment vertical="top" wrapText="1"/>
    </xf>
    <xf numFmtId="0" fontId="1" fillId="2" borderId="15" xfId="0" applyFont="1" applyFill="1" applyBorder="1" applyAlignment="1">
      <alignment horizontal="left" vertical="top" wrapText="1"/>
    </xf>
    <xf numFmtId="1" fontId="1" fillId="2" borderId="4" xfId="0" applyNumberFormat="1" applyFont="1" applyFill="1" applyBorder="1" applyAlignment="1">
      <alignment vertical="top" wrapText="1"/>
    </xf>
    <xf numFmtId="1" fontId="1" fillId="2" borderId="6" xfId="0" applyNumberFormat="1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1" fillId="2" borderId="57" xfId="0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52" xfId="0" applyFont="1" applyFill="1" applyBorder="1" applyAlignment="1">
      <alignment horizontal="center" vertical="top" wrapText="1"/>
    </xf>
    <xf numFmtId="0" fontId="1" fillId="2" borderId="54" xfId="0" applyFont="1" applyFill="1" applyBorder="1" applyAlignment="1">
      <alignment horizontal="center" vertical="top" wrapText="1"/>
    </xf>
    <xf numFmtId="0" fontId="1" fillId="2" borderId="5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vertical="top" wrapText="1"/>
    </xf>
    <xf numFmtId="1" fontId="1" fillId="2" borderId="14" xfId="0" applyNumberFormat="1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58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vertical="top" wrapText="1"/>
    </xf>
    <xf numFmtId="1" fontId="1" fillId="2" borderId="28" xfId="0" applyNumberFormat="1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left" vertical="top" wrapText="1"/>
    </xf>
    <xf numFmtId="1" fontId="1" fillId="2" borderId="7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164" fontId="1" fillId="2" borderId="10" xfId="0" applyNumberFormat="1" applyFont="1" applyFill="1" applyBorder="1" applyAlignment="1">
      <alignment horizontal="center" vertical="top" wrapText="1"/>
    </xf>
    <xf numFmtId="164" fontId="1" fillId="2" borderId="10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1" fillId="2" borderId="2" xfId="0" applyNumberFormat="1" applyFont="1" applyFill="1" applyBorder="1" applyAlignment="1">
      <alignment horizontal="right" vertical="top" wrapText="1"/>
    </xf>
    <xf numFmtId="1" fontId="1" fillId="2" borderId="2" xfId="0" applyNumberFormat="1" applyFont="1" applyFill="1" applyBorder="1" applyAlignment="1">
      <alignment horizontal="right" vertical="top" wrapText="1"/>
    </xf>
    <xf numFmtId="164" fontId="1" fillId="2" borderId="0" xfId="0" applyNumberFormat="1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vertical="top" wrapText="1"/>
    </xf>
    <xf numFmtId="1" fontId="1" fillId="2" borderId="9" xfId="0" applyNumberFormat="1" applyFont="1" applyFill="1" applyBorder="1" applyAlignment="1">
      <alignment vertical="top" wrapText="1"/>
    </xf>
    <xf numFmtId="1" fontId="1" fillId="2" borderId="9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vertical="center" wrapText="1"/>
    </xf>
    <xf numFmtId="164" fontId="1" fillId="2" borderId="9" xfId="0" applyNumberFormat="1" applyFont="1" applyFill="1" applyBorder="1" applyAlignment="1">
      <alignment horizontal="right" vertical="center" wrapText="1"/>
    </xf>
    <xf numFmtId="1" fontId="1" fillId="2" borderId="9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41" xfId="0" applyFont="1" applyFill="1" applyBorder="1" applyAlignment="1">
      <alignment vertical="top" wrapText="1"/>
    </xf>
    <xf numFmtId="1" fontId="1" fillId="2" borderId="17" xfId="0" applyNumberFormat="1" applyFont="1" applyFill="1" applyBorder="1" applyAlignment="1">
      <alignment vertical="top" wrapText="1"/>
    </xf>
    <xf numFmtId="0" fontId="5" fillId="2" borderId="29" xfId="0" applyFont="1" applyFill="1" applyBorder="1" applyAlignment="1">
      <alignment wrapText="1"/>
    </xf>
    <xf numFmtId="164" fontId="1" fillId="2" borderId="17" xfId="0" applyNumberFormat="1" applyFont="1" applyFill="1" applyBorder="1" applyAlignment="1">
      <alignment horizontal="right" vertical="top" wrapText="1"/>
    </xf>
    <xf numFmtId="1" fontId="1" fillId="2" borderId="1" xfId="0" applyNumberFormat="1" applyFont="1" applyFill="1" applyBorder="1" applyAlignment="1">
      <alignment wrapText="1"/>
    </xf>
    <xf numFmtId="1" fontId="1" fillId="2" borderId="2" xfId="0" applyNumberFormat="1" applyFont="1" applyFill="1" applyBorder="1" applyAlignment="1">
      <alignment wrapText="1"/>
    </xf>
    <xf numFmtId="0" fontId="1" fillId="2" borderId="45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43" xfId="0" applyFont="1" applyFill="1" applyBorder="1" applyAlignment="1">
      <alignment vertical="top" wrapText="1"/>
    </xf>
    <xf numFmtId="1" fontId="1" fillId="2" borderId="45" xfId="0" applyNumberFormat="1" applyFont="1" applyFill="1" applyBorder="1" applyAlignment="1">
      <alignment vertical="top" wrapText="1"/>
    </xf>
    <xf numFmtId="1" fontId="1" fillId="2" borderId="25" xfId="0" applyNumberFormat="1" applyFont="1" applyFill="1" applyBorder="1" applyAlignment="1">
      <alignment horizontal="right" vertical="top" wrapText="1"/>
    </xf>
    <xf numFmtId="0" fontId="1" fillId="2" borderId="3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vertical="top" wrapText="1"/>
    </xf>
    <xf numFmtId="0" fontId="5" fillId="2" borderId="29" xfId="0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right" vertical="top" wrapText="1"/>
    </xf>
    <xf numFmtId="1" fontId="1" fillId="2" borderId="13" xfId="0" applyNumberFormat="1" applyFont="1" applyFill="1" applyBorder="1" applyAlignment="1">
      <alignment vertical="top" wrapText="1"/>
    </xf>
    <xf numFmtId="164" fontId="6" fillId="2" borderId="9" xfId="0" applyNumberFormat="1" applyFont="1" applyFill="1" applyBorder="1" applyAlignment="1">
      <alignment horizontal="right" vertical="top" wrapText="1"/>
    </xf>
    <xf numFmtId="0" fontId="1" fillId="2" borderId="48" xfId="0" applyFont="1" applyFill="1" applyBorder="1" applyAlignment="1">
      <alignment vertical="top" wrapText="1"/>
    </xf>
    <xf numFmtId="0" fontId="1" fillId="2" borderId="39" xfId="0" applyFont="1" applyFill="1" applyBorder="1" applyAlignment="1">
      <alignment vertical="top" wrapText="1"/>
    </xf>
    <xf numFmtId="0" fontId="1" fillId="2" borderId="49" xfId="0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vertical="top" wrapText="1"/>
    </xf>
    <xf numFmtId="0" fontId="1" fillId="8" borderId="5" xfId="0" applyFont="1" applyFill="1" applyBorder="1" applyAlignment="1">
      <alignment vertical="top" wrapText="1"/>
    </xf>
    <xf numFmtId="0" fontId="1" fillId="8" borderId="6" xfId="0" applyFont="1" applyFill="1" applyBorder="1" applyAlignment="1">
      <alignment vertical="top" wrapText="1"/>
    </xf>
    <xf numFmtId="1" fontId="1" fillId="8" borderId="5" xfId="0" applyNumberFormat="1" applyFont="1" applyFill="1" applyBorder="1" applyAlignment="1">
      <alignment vertical="top" wrapText="1"/>
    </xf>
    <xf numFmtId="1" fontId="0" fillId="8" borderId="2" xfId="0" applyNumberFormat="1" applyFill="1" applyBorder="1" applyAlignment="1"/>
    <xf numFmtId="1" fontId="1" fillId="8" borderId="2" xfId="0" applyNumberFormat="1" applyFont="1" applyFill="1" applyBorder="1" applyAlignment="1">
      <alignment vertical="top" wrapText="1"/>
    </xf>
    <xf numFmtId="1" fontId="0" fillId="8" borderId="3" xfId="0" applyNumberFormat="1" applyFill="1" applyBorder="1" applyAlignment="1"/>
    <xf numFmtId="0" fontId="1" fillId="7" borderId="5" xfId="0" applyFont="1" applyFill="1" applyBorder="1" applyAlignment="1">
      <alignment vertical="top" wrapText="1"/>
    </xf>
    <xf numFmtId="0" fontId="1" fillId="9" borderId="5" xfId="0" applyFont="1" applyFill="1" applyBorder="1" applyAlignment="1">
      <alignment vertical="top" wrapText="1"/>
    </xf>
    <xf numFmtId="0" fontId="1" fillId="9" borderId="10" xfId="0" applyFont="1" applyFill="1" applyBorder="1" applyAlignment="1">
      <alignment vertical="top" wrapText="1"/>
    </xf>
    <xf numFmtId="1" fontId="1" fillId="0" borderId="15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vertical="top" wrapText="1"/>
    </xf>
    <xf numFmtId="0" fontId="1" fillId="9" borderId="4" xfId="0" applyFont="1" applyFill="1" applyBorder="1" applyAlignment="1">
      <alignment vertical="top" wrapText="1"/>
    </xf>
    <xf numFmtId="0" fontId="1" fillId="9" borderId="13" xfId="0" applyFont="1" applyFill="1" applyBorder="1" applyAlignment="1">
      <alignment vertical="top" wrapText="1"/>
    </xf>
    <xf numFmtId="0" fontId="1" fillId="9" borderId="43" xfId="0" applyFont="1" applyFill="1" applyBorder="1" applyAlignment="1">
      <alignment vertical="top" wrapText="1"/>
    </xf>
    <xf numFmtId="0" fontId="1" fillId="9" borderId="6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center" vertical="top" wrapText="1"/>
    </xf>
    <xf numFmtId="164" fontId="1" fillId="2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2" fontId="1" fillId="2" borderId="10" xfId="0" applyNumberFormat="1" applyFont="1" applyFill="1" applyBorder="1" applyAlignment="1">
      <alignment wrapText="1"/>
    </xf>
    <xf numFmtId="165" fontId="1" fillId="2" borderId="5" xfId="1" applyNumberFormat="1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47" xfId="0" applyFont="1" applyFill="1" applyBorder="1" applyAlignment="1">
      <alignment vertical="top" wrapText="1"/>
    </xf>
    <xf numFmtId="0" fontId="1" fillId="9" borderId="9" xfId="0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wrapText="1"/>
    </xf>
    <xf numFmtId="1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1" fontId="0" fillId="0" borderId="2" xfId="0" applyNumberFormat="1" applyFill="1" applyBorder="1" applyAlignment="1"/>
    <xf numFmtId="1" fontId="0" fillId="0" borderId="3" xfId="0" applyNumberFormat="1" applyFill="1" applyBorder="1" applyAlignment="1"/>
    <xf numFmtId="164" fontId="1" fillId="2" borderId="1" xfId="0" applyNumberFormat="1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1" fontId="1" fillId="2" borderId="15" xfId="0" applyNumberFormat="1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164" fontId="1" fillId="0" borderId="20" xfId="0" applyNumberFormat="1" applyFont="1" applyFill="1" applyBorder="1" applyAlignment="1">
      <alignment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6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top" wrapText="1"/>
    </xf>
    <xf numFmtId="164" fontId="8" fillId="2" borderId="4" xfId="0" applyNumberFormat="1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164" fontId="8" fillId="2" borderId="5" xfId="0" applyNumberFormat="1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14" xfId="0" applyFont="1" applyFill="1" applyBorder="1" applyAlignment="1">
      <alignment vertical="top" wrapText="1"/>
    </xf>
    <xf numFmtId="164" fontId="8" fillId="2" borderId="6" xfId="0" applyNumberFormat="1" applyFont="1" applyFill="1" applyBorder="1" applyAlignment="1">
      <alignment vertical="top" wrapText="1"/>
    </xf>
    <xf numFmtId="0" fontId="8" fillId="2" borderId="42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1" fillId="2" borderId="59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left" vertical="center" wrapText="1"/>
    </xf>
    <xf numFmtId="164" fontId="8" fillId="2" borderId="42" xfId="0" applyNumberFormat="1" applyFont="1" applyFill="1" applyBorder="1" applyAlignment="1">
      <alignment horizontal="right" vertical="top" wrapText="1"/>
    </xf>
    <xf numFmtId="0" fontId="1" fillId="2" borderId="55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vertical="top" wrapText="1"/>
    </xf>
    <xf numFmtId="164" fontId="8" fillId="2" borderId="11" xfId="0" applyNumberFormat="1" applyFont="1" applyFill="1" applyBorder="1" applyAlignment="1">
      <alignment vertical="top" wrapText="1"/>
    </xf>
    <xf numFmtId="164" fontId="8" fillId="2" borderId="11" xfId="0" applyNumberFormat="1" applyFont="1" applyFill="1" applyBorder="1" applyAlignment="1">
      <alignment horizontal="right"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56" xfId="0" applyFont="1" applyFill="1" applyBorder="1" applyAlignment="1">
      <alignment horizontal="left" vertical="top" wrapText="1"/>
    </xf>
    <xf numFmtId="164" fontId="8" fillId="2" borderId="3" xfId="0" applyNumberFormat="1" applyFont="1" applyFill="1" applyBorder="1" applyAlignment="1">
      <alignment horizontal="right" vertical="top" wrapText="1"/>
    </xf>
    <xf numFmtId="164" fontId="8" fillId="2" borderId="10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1" fontId="8" fillId="2" borderId="5" xfId="0" applyNumberFormat="1" applyFont="1" applyFill="1" applyBorder="1" applyAlignment="1">
      <alignment vertical="top" wrapText="1"/>
    </xf>
    <xf numFmtId="164" fontId="8" fillId="2" borderId="7" xfId="0" applyNumberFormat="1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center" vertical="top" wrapText="1"/>
    </xf>
    <xf numFmtId="1" fontId="8" fillId="2" borderId="14" xfId="0" applyNumberFormat="1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164" fontId="8" fillId="2" borderId="9" xfId="0" applyNumberFormat="1" applyFont="1" applyFill="1" applyBorder="1" applyAlignment="1">
      <alignment vertical="top" wrapText="1"/>
    </xf>
    <xf numFmtId="164" fontId="8" fillId="2" borderId="17" xfId="0" applyNumberFormat="1" applyFont="1" applyFill="1" applyBorder="1" applyAlignment="1">
      <alignment vertical="top" wrapText="1"/>
    </xf>
    <xf numFmtId="164" fontId="8" fillId="2" borderId="24" xfId="0" applyNumberFormat="1" applyFont="1" applyFill="1" applyBorder="1" applyAlignment="1">
      <alignment vertical="top" wrapText="1"/>
    </xf>
    <xf numFmtId="1" fontId="8" fillId="2" borderId="9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1" fontId="8" fillId="2" borderId="0" xfId="0" applyNumberFormat="1" applyFont="1" applyFill="1" applyBorder="1" applyAlignment="1">
      <alignment vertical="top" wrapText="1"/>
    </xf>
    <xf numFmtId="164" fontId="8" fillId="2" borderId="0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42" xfId="0" applyFont="1" applyFill="1" applyBorder="1" applyAlignment="1">
      <alignment horizontal="center" vertical="top" wrapText="1"/>
    </xf>
    <xf numFmtId="0" fontId="1" fillId="2" borderId="4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165" fontId="1" fillId="2" borderId="4" xfId="1" applyNumberFormat="1" applyFont="1" applyFill="1" applyBorder="1" applyAlignment="1">
      <alignment wrapText="1"/>
    </xf>
    <xf numFmtId="165" fontId="1" fillId="2" borderId="15" xfId="1" applyNumberFormat="1" applyFont="1" applyFill="1" applyBorder="1" applyAlignment="1">
      <alignment wrapText="1"/>
    </xf>
    <xf numFmtId="164" fontId="1" fillId="3" borderId="4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64" fontId="1" fillId="0" borderId="9" xfId="0" applyNumberFormat="1" applyFont="1" applyFill="1" applyBorder="1" applyAlignment="1">
      <alignment horizontal="right" vertical="top" wrapText="1"/>
    </xf>
    <xf numFmtId="0" fontId="0" fillId="0" borderId="9" xfId="0" applyBorder="1"/>
    <xf numFmtId="0" fontId="1" fillId="0" borderId="9" xfId="0" applyFont="1" applyFill="1" applyBorder="1" applyAlignment="1">
      <alignment horizontal="left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top" wrapText="1"/>
    </xf>
    <xf numFmtId="1" fontId="1" fillId="2" borderId="9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Fill="1" applyBorder="1" applyAlignment="1">
      <alignment horizontal="center" vertical="top" wrapText="1"/>
    </xf>
    <xf numFmtId="164" fontId="0" fillId="0" borderId="22" xfId="0" applyNumberFormat="1" applyBorder="1" applyAlignment="1">
      <alignment horizontal="center" vertical="top"/>
    </xf>
    <xf numFmtId="164" fontId="0" fillId="0" borderId="13" xfId="0" applyNumberForma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0" fillId="2" borderId="2" xfId="0" applyFill="1" applyBorder="1"/>
    <xf numFmtId="0" fontId="0" fillId="2" borderId="3" xfId="0" applyFill="1" applyBorder="1"/>
    <xf numFmtId="1" fontId="1" fillId="2" borderId="42" xfId="0" applyNumberFormat="1" applyFont="1" applyFill="1" applyBorder="1" applyAlignment="1">
      <alignment horizontal="right" vertical="top" wrapText="1"/>
    </xf>
    <xf numFmtId="1" fontId="1" fillId="2" borderId="23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right" vertical="top" wrapText="1"/>
    </xf>
    <xf numFmtId="1" fontId="0" fillId="2" borderId="2" xfId="0" applyNumberFormat="1" applyFill="1" applyBorder="1"/>
    <xf numFmtId="1" fontId="0" fillId="2" borderId="3" xfId="0" applyNumberFormat="1" applyFill="1" applyBorder="1"/>
    <xf numFmtId="0" fontId="1" fillId="2" borderId="63" xfId="0" applyFont="1" applyFill="1" applyBorder="1" applyAlignment="1">
      <alignment horizontal="center" vertical="top" wrapText="1"/>
    </xf>
    <xf numFmtId="0" fontId="1" fillId="2" borderId="6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1" fontId="1" fillId="2" borderId="42" xfId="0" applyNumberFormat="1" applyFont="1" applyFill="1" applyBorder="1" applyAlignment="1">
      <alignment horizontal="center" vertical="top" wrapText="1"/>
    </xf>
    <xf numFmtId="1" fontId="1" fillId="2" borderId="23" xfId="0" applyNumberFormat="1" applyFont="1" applyFill="1" applyBorder="1" applyAlignment="1">
      <alignment horizontal="center" vertical="top" wrapText="1"/>
    </xf>
    <xf numFmtId="1" fontId="1" fillId="2" borderId="9" xfId="0" applyNumberFormat="1" applyFont="1" applyFill="1" applyBorder="1" applyAlignment="1">
      <alignment horizontal="center" wrapText="1"/>
    </xf>
    <xf numFmtId="1" fontId="1" fillId="2" borderId="24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1" fontId="1" fillId="0" borderId="42" xfId="0" applyNumberFormat="1" applyFont="1" applyFill="1" applyBorder="1" applyAlignment="1">
      <alignment horizontal="center" vertical="top" wrapText="1"/>
    </xf>
    <xf numFmtId="1" fontId="1" fillId="0" borderId="23" xfId="0" applyNumberFormat="1" applyFont="1" applyFill="1" applyBorder="1" applyAlignment="1">
      <alignment horizontal="center" vertical="top" wrapText="1"/>
    </xf>
    <xf numFmtId="164" fontId="1" fillId="0" borderId="17" xfId="0" applyNumberFormat="1" applyFont="1" applyFill="1" applyBorder="1" applyAlignment="1">
      <alignment horizontal="center" vertical="top" wrapText="1"/>
    </xf>
    <xf numFmtId="164" fontId="1" fillId="0" borderId="24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right" vertical="top" wrapText="1"/>
    </xf>
    <xf numFmtId="1" fontId="0" fillId="0" borderId="2" xfId="0" applyNumberFormat="1" applyBorder="1"/>
    <xf numFmtId="1" fontId="0" fillId="0" borderId="3" xfId="0" applyNumberFormat="1" applyBorder="1"/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164" fontId="0" fillId="0" borderId="22" xfId="0" applyNumberFormat="1" applyFill="1" applyBorder="1" applyAlignment="1">
      <alignment horizontal="center" vertical="top"/>
    </xf>
    <xf numFmtId="164" fontId="0" fillId="0" borderId="2" xfId="0" applyNumberForma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1" fontId="0" fillId="0" borderId="22" xfId="0" applyNumberFormat="1" applyBorder="1" applyAlignment="1">
      <alignment horizontal="center" vertical="top"/>
    </xf>
    <xf numFmtId="1" fontId="0" fillId="0" borderId="13" xfId="0" applyNumberForma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4" fontId="1" fillId="0" borderId="16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164" fontId="1" fillId="0" borderId="18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164" fontId="1" fillId="0" borderId="19" xfId="0" applyNumberFormat="1" applyFont="1" applyFill="1" applyBorder="1" applyAlignment="1">
      <alignment horizontal="center" vertical="top" wrapText="1"/>
    </xf>
    <xf numFmtId="164" fontId="1" fillId="0" borderId="20" xfId="0" applyNumberFormat="1" applyFont="1" applyFill="1" applyBorder="1" applyAlignment="1">
      <alignment horizontal="center" vertical="top" wrapText="1"/>
    </xf>
    <xf numFmtId="164" fontId="1" fillId="0" borderId="27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horizontal="righ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right" vertical="top" wrapText="1"/>
    </xf>
    <xf numFmtId="164" fontId="1" fillId="2" borderId="3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1" fontId="1" fillId="2" borderId="18" xfId="0" applyNumberFormat="1" applyFont="1" applyFill="1" applyBorder="1" applyAlignment="1">
      <alignment horizontal="center" vertical="top" wrapText="1"/>
    </xf>
    <xf numFmtId="1" fontId="1" fillId="2" borderId="25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1" fontId="1" fillId="2" borderId="2" xfId="0" applyNumberFormat="1" applyFont="1" applyFill="1" applyBorder="1" applyAlignment="1">
      <alignment horizontal="right" vertical="center" wrapText="1"/>
    </xf>
    <xf numFmtId="1" fontId="1" fillId="2" borderId="3" xfId="0" applyNumberFormat="1" applyFont="1" applyFill="1" applyBorder="1" applyAlignment="1">
      <alignment horizontal="right" vertical="center" wrapText="1"/>
    </xf>
    <xf numFmtId="1" fontId="1" fillId="2" borderId="2" xfId="0" applyNumberFormat="1" applyFont="1" applyFill="1" applyBorder="1" applyAlignment="1">
      <alignment horizontal="right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3" xfId="0" applyFont="1" applyFill="1" applyBorder="1" applyAlignment="1">
      <alignment horizontal="center" vertical="top" wrapText="1"/>
    </xf>
    <xf numFmtId="0" fontId="1" fillId="2" borderId="4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60" xfId="0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top" wrapText="1"/>
    </xf>
    <xf numFmtId="1" fontId="1" fillId="0" borderId="43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0" fontId="8" fillId="2" borderId="17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164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164" fontId="8" fillId="2" borderId="3" xfId="0" applyNumberFormat="1" applyFont="1" applyFill="1" applyBorder="1" applyAlignment="1">
      <alignment horizontal="right" vertical="top" wrapText="1"/>
    </xf>
    <xf numFmtId="1" fontId="8" fillId="0" borderId="9" xfId="0" applyNumberFormat="1" applyFont="1" applyFill="1" applyBorder="1" applyAlignment="1">
      <alignment horizontal="center" vertical="top" wrapText="1"/>
    </xf>
    <xf numFmtId="164" fontId="8" fillId="0" borderId="17" xfId="0" applyNumberFormat="1" applyFont="1" applyFill="1" applyBorder="1" applyAlignment="1">
      <alignment horizontal="center" vertical="top" wrapText="1"/>
    </xf>
    <xf numFmtId="164" fontId="8" fillId="0" borderId="24" xfId="0" applyNumberFormat="1" applyFont="1" applyFill="1" applyBorder="1" applyAlignment="1">
      <alignment horizontal="center" vertical="top" wrapText="1"/>
    </xf>
    <xf numFmtId="164" fontId="8" fillId="0" borderId="23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8" fillId="2" borderId="2" xfId="0" applyNumberFormat="1" applyFont="1" applyFill="1" applyBorder="1" applyAlignment="1">
      <alignment horizontal="right" vertical="top" wrapText="1"/>
    </xf>
    <xf numFmtId="1" fontId="8" fillId="2" borderId="3" xfId="0" applyNumberFormat="1" applyFont="1" applyFill="1" applyBorder="1" applyAlignment="1">
      <alignment horizontal="right"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64" fontId="8" fillId="0" borderId="9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2" xfId="0" applyNumberFormat="1" applyFont="1" applyFill="1" applyBorder="1" applyAlignment="1">
      <alignment horizontal="center" vertical="top" wrapText="1"/>
    </xf>
    <xf numFmtId="164" fontId="8" fillId="2" borderId="3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3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opLeftCell="A25" zoomScale="90" zoomScaleNormal="90" workbookViewId="0">
      <selection activeCell="I13" sqref="I13"/>
    </sheetView>
  </sheetViews>
  <sheetFormatPr defaultColWidth="9.140625" defaultRowHeight="1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356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9.140625" style="1"/>
    <col min="14" max="16" width="0" style="1" hidden="1" customWidth="1"/>
    <col min="17" max="16384" width="9.140625" style="1"/>
  </cols>
  <sheetData>
    <row r="1" spans="1:13">
      <c r="A1" s="2"/>
      <c r="L1" s="2"/>
      <c r="M1" s="2" t="s">
        <v>27</v>
      </c>
    </row>
    <row r="2" spans="1:13">
      <c r="A2" s="2"/>
      <c r="L2" s="2"/>
      <c r="M2" s="2" t="s">
        <v>28</v>
      </c>
    </row>
    <row r="3" spans="1:13">
      <c r="A3" s="2"/>
      <c r="L3" s="2"/>
      <c r="M3" s="2" t="s">
        <v>29</v>
      </c>
    </row>
    <row r="4" spans="1:13">
      <c r="A4" s="2"/>
      <c r="L4" s="2"/>
      <c r="M4" s="2" t="s">
        <v>30</v>
      </c>
    </row>
    <row r="5" spans="1:13">
      <c r="A5" s="2"/>
      <c r="L5" s="2"/>
      <c r="M5" s="2" t="s">
        <v>31</v>
      </c>
    </row>
    <row r="6" spans="1:13">
      <c r="A6" s="2"/>
      <c r="L6" s="2"/>
      <c r="M6" s="2" t="s">
        <v>32</v>
      </c>
    </row>
    <row r="7" spans="1:13">
      <c r="A7" s="2"/>
      <c r="L7" s="2"/>
      <c r="M7" s="2" t="s">
        <v>33</v>
      </c>
    </row>
    <row r="8" spans="1:13">
      <c r="A8" s="3"/>
    </row>
    <row r="9" spans="1:13">
      <c r="A9" s="420" t="s">
        <v>80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</row>
    <row r="10" spans="1:13">
      <c r="A10" s="420" t="s">
        <v>303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</row>
    <row r="11" spans="1:13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</row>
    <row r="12" spans="1:13">
      <c r="A12" s="3"/>
    </row>
    <row r="13" spans="1:13" ht="183" customHeight="1">
      <c r="A13" s="355" t="s">
        <v>36</v>
      </c>
      <c r="B13" s="355" t="s">
        <v>37</v>
      </c>
      <c r="C13" s="355" t="s">
        <v>38</v>
      </c>
      <c r="D13" s="355" t="s">
        <v>39</v>
      </c>
      <c r="E13" s="355" t="s">
        <v>2</v>
      </c>
      <c r="F13" s="355" t="s">
        <v>40</v>
      </c>
      <c r="G13" s="355" t="s">
        <v>41</v>
      </c>
      <c r="H13" s="355" t="s">
        <v>42</v>
      </c>
      <c r="I13" s="355" t="s">
        <v>147</v>
      </c>
      <c r="J13" s="355" t="s">
        <v>148</v>
      </c>
      <c r="K13" s="355" t="s">
        <v>45</v>
      </c>
      <c r="L13" s="355" t="s">
        <v>46</v>
      </c>
      <c r="M13" s="355" t="s">
        <v>47</v>
      </c>
    </row>
    <row r="14" spans="1:13" ht="114.75">
      <c r="A14" s="419" t="s">
        <v>81</v>
      </c>
      <c r="B14" s="419" t="s">
        <v>0</v>
      </c>
      <c r="C14" s="419" t="s">
        <v>63</v>
      </c>
      <c r="D14" s="11" t="s">
        <v>152</v>
      </c>
      <c r="E14" s="11" t="s">
        <v>3</v>
      </c>
      <c r="F14" s="355" t="s">
        <v>49</v>
      </c>
      <c r="G14" s="11">
        <v>100</v>
      </c>
      <c r="H14" s="11">
        <v>100</v>
      </c>
      <c r="I14" s="70">
        <f>H14/G14*100</f>
        <v>100</v>
      </c>
      <c r="J14" s="421">
        <f>(I14+I15+I16+I17+I18+I19)/6</f>
        <v>100</v>
      </c>
      <c r="K14" s="11"/>
      <c r="L14" s="11" t="s">
        <v>62</v>
      </c>
      <c r="M14" s="53"/>
    </row>
    <row r="15" spans="1:13" ht="152.25" customHeight="1">
      <c r="A15" s="419"/>
      <c r="B15" s="419"/>
      <c r="C15" s="419"/>
      <c r="D15" s="11"/>
      <c r="E15" s="11" t="s">
        <v>4</v>
      </c>
      <c r="F15" s="355" t="s">
        <v>49</v>
      </c>
      <c r="G15" s="11">
        <v>100</v>
      </c>
      <c r="H15" s="11">
        <v>100</v>
      </c>
      <c r="I15" s="70">
        <f t="shared" ref="I15:I25" si="0">H15/G15*100</f>
        <v>100</v>
      </c>
      <c r="J15" s="422"/>
      <c r="K15" s="11"/>
      <c r="L15" s="11" t="s">
        <v>62</v>
      </c>
      <c r="M15" s="53"/>
    </row>
    <row r="16" spans="1:13" ht="105" customHeight="1">
      <c r="A16" s="419"/>
      <c r="B16" s="419"/>
      <c r="C16" s="419"/>
      <c r="D16" s="11" t="s">
        <v>153</v>
      </c>
      <c r="E16" s="10" t="s">
        <v>3</v>
      </c>
      <c r="F16" s="355" t="s">
        <v>49</v>
      </c>
      <c r="G16" s="11">
        <v>100</v>
      </c>
      <c r="H16" s="11">
        <v>100</v>
      </c>
      <c r="I16" s="70">
        <f t="shared" si="0"/>
        <v>100</v>
      </c>
      <c r="J16" s="422"/>
      <c r="K16" s="11"/>
      <c r="L16" s="11" t="s">
        <v>62</v>
      </c>
      <c r="M16" s="53"/>
    </row>
    <row r="17" spans="1:15" ht="148.5" customHeight="1">
      <c r="A17" s="419"/>
      <c r="B17" s="419"/>
      <c r="C17" s="419"/>
      <c r="D17" s="11"/>
      <c r="E17" s="11" t="s">
        <v>4</v>
      </c>
      <c r="F17" s="355" t="s">
        <v>49</v>
      </c>
      <c r="G17" s="11">
        <v>100</v>
      </c>
      <c r="H17" s="11">
        <v>100</v>
      </c>
      <c r="I17" s="70">
        <f t="shared" si="0"/>
        <v>100</v>
      </c>
      <c r="J17" s="422"/>
      <c r="K17" s="11"/>
      <c r="L17" s="11" t="s">
        <v>62</v>
      </c>
      <c r="M17" s="53"/>
    </row>
    <row r="18" spans="1:15" ht="178.5" customHeight="1">
      <c r="A18" s="419"/>
      <c r="B18" s="419"/>
      <c r="C18" s="419"/>
      <c r="D18" s="11" t="s">
        <v>154</v>
      </c>
      <c r="E18" s="11" t="s">
        <v>3</v>
      </c>
      <c r="F18" s="355" t="s">
        <v>49</v>
      </c>
      <c r="G18" s="11">
        <v>100</v>
      </c>
      <c r="H18" s="11">
        <v>100</v>
      </c>
      <c r="I18" s="70">
        <f t="shared" si="0"/>
        <v>100</v>
      </c>
      <c r="J18" s="422"/>
      <c r="K18" s="11"/>
      <c r="L18" s="11" t="s">
        <v>62</v>
      </c>
      <c r="M18" s="53"/>
      <c r="O18" s="1" t="s">
        <v>59</v>
      </c>
    </row>
    <row r="19" spans="1:15" ht="147.75" customHeight="1">
      <c r="A19" s="419"/>
      <c r="B19" s="419"/>
      <c r="C19" s="419"/>
      <c r="D19" s="11"/>
      <c r="E19" s="11" t="s">
        <v>4</v>
      </c>
      <c r="F19" s="355" t="s">
        <v>49</v>
      </c>
      <c r="G19" s="11">
        <v>100</v>
      </c>
      <c r="H19" s="11">
        <v>100</v>
      </c>
      <c r="I19" s="70">
        <f t="shared" si="0"/>
        <v>100</v>
      </c>
      <c r="J19" s="422"/>
      <c r="K19" s="11"/>
      <c r="L19" s="11" t="s">
        <v>62</v>
      </c>
      <c r="M19" s="53"/>
    </row>
    <row r="20" spans="1:15" ht="192" hidden="1" customHeight="1" thickBot="1">
      <c r="A20" s="419"/>
      <c r="B20" s="419"/>
      <c r="C20" s="419"/>
      <c r="D20" s="11" t="s">
        <v>54</v>
      </c>
      <c r="E20" s="11" t="s">
        <v>3</v>
      </c>
      <c r="F20" s="355" t="s">
        <v>49</v>
      </c>
      <c r="G20" s="11">
        <v>100</v>
      </c>
      <c r="H20" s="11">
        <v>100</v>
      </c>
      <c r="I20" s="70">
        <f t="shared" si="0"/>
        <v>100</v>
      </c>
      <c r="J20" s="422"/>
      <c r="K20" s="11"/>
      <c r="L20" s="11" t="s">
        <v>62</v>
      </c>
      <c r="M20" s="53"/>
      <c r="O20" s="1" t="s">
        <v>58</v>
      </c>
    </row>
    <row r="21" spans="1:15" ht="141" hidden="1" customHeight="1" thickBot="1">
      <c r="A21" s="419"/>
      <c r="B21" s="419"/>
      <c r="C21" s="419"/>
      <c r="D21" s="11"/>
      <c r="E21" s="11" t="s">
        <v>4</v>
      </c>
      <c r="F21" s="355" t="s">
        <v>49</v>
      </c>
      <c r="G21" s="11">
        <v>99.3</v>
      </c>
      <c r="H21" s="11">
        <v>99.3</v>
      </c>
      <c r="I21" s="70">
        <f t="shared" si="0"/>
        <v>100</v>
      </c>
      <c r="J21" s="422"/>
      <c r="K21" s="11"/>
      <c r="L21" s="11" t="s">
        <v>62</v>
      </c>
      <c r="M21" s="53"/>
    </row>
    <row r="22" spans="1:15" ht="89.25" customHeight="1">
      <c r="A22" s="419"/>
      <c r="B22" s="11"/>
      <c r="C22" s="11"/>
      <c r="D22" s="11" t="s">
        <v>207</v>
      </c>
      <c r="E22" s="11" t="s">
        <v>57</v>
      </c>
      <c r="F22" s="355" t="s">
        <v>50</v>
      </c>
      <c r="G22" s="11">
        <v>119</v>
      </c>
      <c r="H22" s="11">
        <v>106</v>
      </c>
      <c r="I22" s="70">
        <f>H22/G22*100</f>
        <v>89.075630252100851</v>
      </c>
      <c r="J22" s="424">
        <f>(I22+I23)/2</f>
        <v>94.537815126050418</v>
      </c>
      <c r="K22" s="419"/>
      <c r="L22" s="11" t="s">
        <v>62</v>
      </c>
      <c r="M22" s="53"/>
    </row>
    <row r="23" spans="1:15" ht="102">
      <c r="A23" s="419"/>
      <c r="B23" s="11"/>
      <c r="C23" s="11"/>
      <c r="D23" s="11" t="s">
        <v>212</v>
      </c>
      <c r="E23" s="11" t="s">
        <v>57</v>
      </c>
      <c r="F23" s="355" t="s">
        <v>50</v>
      </c>
      <c r="G23" s="11">
        <v>3</v>
      </c>
      <c r="H23" s="11">
        <v>3</v>
      </c>
      <c r="I23" s="70">
        <f>H23/G23*100</f>
        <v>100</v>
      </c>
      <c r="J23" s="424"/>
      <c r="K23" s="419"/>
      <c r="L23" s="11" t="s">
        <v>62</v>
      </c>
      <c r="M23" s="53"/>
    </row>
    <row r="24" spans="1:15">
      <c r="A24" s="419"/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11"/>
      <c r="M24" s="70">
        <f>(J14+J22)/2</f>
        <v>97.268907563025209</v>
      </c>
    </row>
    <row r="25" spans="1:15" ht="102" customHeight="1">
      <c r="A25" s="419"/>
      <c r="B25" s="355" t="s">
        <v>5</v>
      </c>
      <c r="C25" s="355" t="s">
        <v>63</v>
      </c>
      <c r="D25" s="11" t="s">
        <v>156</v>
      </c>
      <c r="E25" s="358" t="s">
        <v>6</v>
      </c>
      <c r="F25" s="355" t="s">
        <v>49</v>
      </c>
      <c r="G25" s="11">
        <v>100</v>
      </c>
      <c r="H25" s="11">
        <v>100</v>
      </c>
      <c r="I25" s="70">
        <f t="shared" si="0"/>
        <v>100</v>
      </c>
      <c r="J25" s="19">
        <v>100</v>
      </c>
      <c r="K25" s="11"/>
      <c r="L25" s="11" t="s">
        <v>62</v>
      </c>
      <c r="M25" s="53"/>
    </row>
    <row r="26" spans="1:15" ht="38.25">
      <c r="A26" s="419"/>
      <c r="B26" s="11"/>
      <c r="C26" s="11"/>
      <c r="D26" s="11" t="s">
        <v>155</v>
      </c>
      <c r="E26" s="11" t="s">
        <v>57</v>
      </c>
      <c r="F26" s="355" t="s">
        <v>50</v>
      </c>
      <c r="G26" s="11">
        <v>122</v>
      </c>
      <c r="H26" s="11">
        <v>109</v>
      </c>
      <c r="I26" s="70">
        <f>H26/G26*100</f>
        <v>89.344262295081961</v>
      </c>
      <c r="J26" s="19">
        <f>I26</f>
        <v>89.344262295081961</v>
      </c>
      <c r="K26" s="11"/>
      <c r="L26" s="11" t="s">
        <v>62</v>
      </c>
      <c r="M26" s="53"/>
    </row>
    <row r="27" spans="1:15">
      <c r="A27" s="355"/>
      <c r="B27" s="423" t="s">
        <v>192</v>
      </c>
      <c r="C27" s="423"/>
      <c r="D27" s="423"/>
      <c r="E27" s="423"/>
      <c r="F27" s="423"/>
      <c r="G27" s="423"/>
      <c r="H27" s="423"/>
      <c r="I27" s="423"/>
      <c r="J27" s="423"/>
      <c r="K27" s="423"/>
      <c r="L27" s="11"/>
      <c r="M27" s="70">
        <f>(J25+J26)/2</f>
        <v>94.672131147540981</v>
      </c>
    </row>
    <row r="28" spans="1:15">
      <c r="A28" s="419" t="s">
        <v>149</v>
      </c>
      <c r="B28" s="419"/>
      <c r="C28" s="419"/>
      <c r="D28" s="11"/>
      <c r="E28" s="11"/>
      <c r="F28" s="355"/>
      <c r="G28" s="11"/>
      <c r="H28" s="11"/>
      <c r="I28" s="53"/>
      <c r="J28" s="26"/>
      <c r="K28" s="11"/>
      <c r="L28" s="11"/>
      <c r="M28" s="70">
        <f>(M24+M27)/2</f>
        <v>95.970519355283102</v>
      </c>
    </row>
    <row r="29" spans="1:15">
      <c r="A29" s="54"/>
      <c r="B29" s="55"/>
      <c r="C29" s="55"/>
      <c r="D29" s="55"/>
      <c r="E29" s="55"/>
      <c r="F29" s="354"/>
      <c r="G29" s="55"/>
      <c r="H29" s="55"/>
      <c r="I29" s="56"/>
      <c r="J29" s="57"/>
      <c r="K29" s="55"/>
      <c r="L29" s="55"/>
      <c r="M29" s="56"/>
    </row>
    <row r="30" spans="1:15" ht="15.75" customHeight="1">
      <c r="A30" s="1" t="s">
        <v>150</v>
      </c>
    </row>
    <row r="31" spans="1:15" ht="15.75" customHeight="1">
      <c r="A31" s="1" t="s">
        <v>151</v>
      </c>
    </row>
    <row r="32" spans="1:15" ht="15.75" customHeight="1">
      <c r="A32" s="1" t="s">
        <v>305</v>
      </c>
    </row>
    <row r="33" spans="1:7" ht="15.75" customHeight="1"/>
    <row r="34" spans="1:7" ht="15.75" customHeight="1"/>
    <row r="35" spans="1:7" ht="15.75" customHeight="1">
      <c r="A35" s="1" t="s">
        <v>83</v>
      </c>
      <c r="G35" s="1" t="s">
        <v>82</v>
      </c>
    </row>
    <row r="36" spans="1:7" ht="15.75" customHeight="1"/>
    <row r="37" spans="1:7" ht="15.75" customHeight="1"/>
    <row r="38" spans="1:7" ht="15.75" customHeight="1"/>
    <row r="40" spans="1:7" ht="15.75" customHeight="1"/>
    <row r="41" spans="1:7" ht="15.75" customHeight="1"/>
    <row r="42" spans="1:7" ht="15.75" customHeight="1"/>
  </sheetData>
  <mergeCells count="12">
    <mergeCell ref="A28:C28"/>
    <mergeCell ref="A9:M9"/>
    <mergeCell ref="A10:M10"/>
    <mergeCell ref="A11:M11"/>
    <mergeCell ref="A14:A26"/>
    <mergeCell ref="B14:B21"/>
    <mergeCell ref="C14:C21"/>
    <mergeCell ref="J14:J21"/>
    <mergeCell ref="B24:K24"/>
    <mergeCell ref="B27:K27"/>
    <mergeCell ref="J22:J23"/>
    <mergeCell ref="K22:K23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3"/>
  <sheetViews>
    <sheetView topLeftCell="A22" workbookViewId="0">
      <selection activeCell="H39" sqref="H39"/>
    </sheetView>
  </sheetViews>
  <sheetFormatPr defaultColWidth="9.140625" defaultRowHeight="1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9.140625" style="1"/>
    <col min="14" max="16" width="0" style="1" hidden="1" customWidth="1"/>
    <col min="17" max="16384" width="9.140625" style="1"/>
  </cols>
  <sheetData>
    <row r="1" spans="1:13">
      <c r="A1" s="2"/>
      <c r="L1" s="2"/>
      <c r="M1" s="2" t="s">
        <v>27</v>
      </c>
    </row>
    <row r="2" spans="1:13">
      <c r="A2" s="2"/>
      <c r="L2" s="2"/>
      <c r="M2" s="2" t="s">
        <v>28</v>
      </c>
    </row>
    <row r="3" spans="1:13">
      <c r="A3" s="2"/>
      <c r="L3" s="2"/>
      <c r="M3" s="2" t="s">
        <v>29</v>
      </c>
    </row>
    <row r="4" spans="1:13">
      <c r="A4" s="2"/>
      <c r="L4" s="2"/>
      <c r="M4" s="2" t="s">
        <v>30</v>
      </c>
    </row>
    <row r="5" spans="1:13">
      <c r="A5" s="2"/>
      <c r="L5" s="2"/>
      <c r="M5" s="2" t="s">
        <v>31</v>
      </c>
    </row>
    <row r="6" spans="1:13">
      <c r="A6" s="2"/>
      <c r="L6" s="2"/>
      <c r="M6" s="2" t="s">
        <v>32</v>
      </c>
    </row>
    <row r="7" spans="1:13">
      <c r="A7" s="2"/>
      <c r="L7" s="2"/>
      <c r="M7" s="2" t="s">
        <v>33</v>
      </c>
    </row>
    <row r="8" spans="1:13">
      <c r="A8" s="3"/>
    </row>
    <row r="9" spans="1:13">
      <c r="A9" s="420" t="s">
        <v>80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</row>
    <row r="10" spans="1:13">
      <c r="A10" s="420" t="s">
        <v>315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</row>
    <row r="11" spans="1:13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</row>
    <row r="12" spans="1:13" ht="15.75" thickBot="1">
      <c r="A12" s="3"/>
    </row>
    <row r="13" spans="1:13" ht="166.5" thickBot="1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171</v>
      </c>
      <c r="J13" s="5" t="s">
        <v>168</v>
      </c>
      <c r="K13" s="5" t="s">
        <v>45</v>
      </c>
      <c r="L13" s="5" t="s">
        <v>46</v>
      </c>
      <c r="M13" s="5" t="s">
        <v>47</v>
      </c>
    </row>
    <row r="14" spans="1:13" ht="106.15" customHeight="1" thickBot="1">
      <c r="A14" s="430" t="s">
        <v>107</v>
      </c>
      <c r="B14" s="430" t="s">
        <v>0</v>
      </c>
      <c r="C14" s="430" t="s">
        <v>63</v>
      </c>
      <c r="D14" s="6" t="s">
        <v>152</v>
      </c>
      <c r="E14" s="6" t="s">
        <v>3</v>
      </c>
      <c r="F14" s="6" t="s">
        <v>49</v>
      </c>
      <c r="G14" s="6">
        <v>100</v>
      </c>
      <c r="H14" s="6">
        <v>100</v>
      </c>
      <c r="I14" s="27">
        <f>H14/G14*100</f>
        <v>100</v>
      </c>
      <c r="J14" s="433">
        <v>100</v>
      </c>
      <c r="K14" s="6"/>
      <c r="L14" s="6" t="s">
        <v>62</v>
      </c>
      <c r="M14" s="40"/>
    </row>
    <row r="15" spans="1:13" ht="156" customHeight="1" thickBot="1">
      <c r="A15" s="431"/>
      <c r="B15" s="431"/>
      <c r="C15" s="431"/>
      <c r="D15" s="8"/>
      <c r="E15" s="8" t="s">
        <v>4</v>
      </c>
      <c r="F15" s="8" t="s">
        <v>49</v>
      </c>
      <c r="G15" s="8">
        <v>100</v>
      </c>
      <c r="H15" s="8">
        <v>100</v>
      </c>
      <c r="I15" s="25">
        <f t="shared" ref="I15:I23" si="0">H15/G15*100</f>
        <v>100</v>
      </c>
      <c r="J15" s="434"/>
      <c r="K15" s="8"/>
      <c r="L15" s="6" t="s">
        <v>62</v>
      </c>
      <c r="M15" s="42"/>
    </row>
    <row r="16" spans="1:13" ht="146.44999999999999" customHeight="1" thickBot="1">
      <c r="A16" s="431"/>
      <c r="B16" s="431"/>
      <c r="C16" s="431"/>
      <c r="D16" s="8" t="s">
        <v>153</v>
      </c>
      <c r="E16" s="10" t="s">
        <v>3</v>
      </c>
      <c r="F16" s="8" t="s">
        <v>49</v>
      </c>
      <c r="G16" s="8">
        <v>100</v>
      </c>
      <c r="H16" s="8">
        <v>100</v>
      </c>
      <c r="I16" s="25">
        <f t="shared" si="0"/>
        <v>100</v>
      </c>
      <c r="J16" s="434"/>
      <c r="K16" s="8"/>
      <c r="L16" s="6" t="s">
        <v>62</v>
      </c>
      <c r="M16" s="42"/>
    </row>
    <row r="17" spans="1:15" ht="154.9" customHeight="1" thickBot="1">
      <c r="A17" s="431"/>
      <c r="B17" s="431"/>
      <c r="C17" s="431"/>
      <c r="D17" s="8"/>
      <c r="E17" s="8" t="s">
        <v>4</v>
      </c>
      <c r="F17" s="8" t="s">
        <v>49</v>
      </c>
      <c r="G17" s="8">
        <v>100</v>
      </c>
      <c r="H17" s="8">
        <v>100</v>
      </c>
      <c r="I17" s="25">
        <f t="shared" si="0"/>
        <v>100</v>
      </c>
      <c r="J17" s="434"/>
      <c r="K17" s="8"/>
      <c r="L17" s="6" t="s">
        <v>62</v>
      </c>
      <c r="M17" s="42"/>
    </row>
    <row r="18" spans="1:15" ht="187.9" customHeight="1" thickBot="1">
      <c r="A18" s="431"/>
      <c r="B18" s="431"/>
      <c r="C18" s="431"/>
      <c r="D18" s="8" t="s">
        <v>154</v>
      </c>
      <c r="E18" s="11" t="s">
        <v>3</v>
      </c>
      <c r="F18" s="8" t="s">
        <v>49</v>
      </c>
      <c r="G18" s="8">
        <v>100</v>
      </c>
      <c r="H18" s="8">
        <v>100</v>
      </c>
      <c r="I18" s="25">
        <f t="shared" si="0"/>
        <v>100</v>
      </c>
      <c r="J18" s="434"/>
      <c r="K18" s="8"/>
      <c r="L18" s="6" t="s">
        <v>62</v>
      </c>
      <c r="M18" s="42"/>
      <c r="O18" s="1" t="s">
        <v>59</v>
      </c>
    </row>
    <row r="19" spans="1:15" ht="165" customHeight="1" thickBot="1">
      <c r="A19" s="431"/>
      <c r="B19" s="431"/>
      <c r="C19" s="431"/>
      <c r="D19" s="8"/>
      <c r="E19" s="8" t="s">
        <v>4</v>
      </c>
      <c r="F19" s="8" t="s">
        <v>49</v>
      </c>
      <c r="G19" s="12">
        <v>100</v>
      </c>
      <c r="H19" s="12">
        <v>100</v>
      </c>
      <c r="I19" s="25">
        <f t="shared" si="0"/>
        <v>100</v>
      </c>
      <c r="J19" s="435"/>
      <c r="K19" s="8"/>
      <c r="L19" s="6" t="s">
        <v>62</v>
      </c>
      <c r="M19" s="42"/>
    </row>
    <row r="20" spans="1:15" ht="81" customHeight="1" thickBot="1">
      <c r="A20" s="431"/>
      <c r="B20" s="431"/>
      <c r="C20" s="431"/>
      <c r="D20" s="11" t="s">
        <v>207</v>
      </c>
      <c r="E20" s="8" t="s">
        <v>57</v>
      </c>
      <c r="F20" s="96" t="s">
        <v>50</v>
      </c>
      <c r="G20" s="11">
        <v>125</v>
      </c>
      <c r="H20" s="11">
        <v>117</v>
      </c>
      <c r="I20" s="9">
        <f t="shared" ref="I20" si="1">H20/G20*100</f>
        <v>93.600000000000009</v>
      </c>
      <c r="J20" s="491">
        <f>(I20+I21)/2</f>
        <v>96.800000000000011</v>
      </c>
      <c r="K20" s="430"/>
      <c r="L20" s="6" t="s">
        <v>62</v>
      </c>
      <c r="M20" s="42"/>
      <c r="O20" s="1" t="s">
        <v>58</v>
      </c>
    </row>
    <row r="21" spans="1:15" ht="103.15" customHeight="1" thickBot="1">
      <c r="A21" s="431"/>
      <c r="B21" s="431"/>
      <c r="C21" s="431"/>
      <c r="D21" s="11" t="s">
        <v>213</v>
      </c>
      <c r="E21" s="8" t="s">
        <v>57</v>
      </c>
      <c r="F21" s="8" t="s">
        <v>50</v>
      </c>
      <c r="G21" s="12">
        <v>15</v>
      </c>
      <c r="H21" s="12">
        <v>15</v>
      </c>
      <c r="I21" s="9">
        <f t="shared" si="0"/>
        <v>100</v>
      </c>
      <c r="J21" s="492"/>
      <c r="K21" s="493"/>
      <c r="L21" s="6" t="s">
        <v>62</v>
      </c>
      <c r="M21" s="42"/>
      <c r="O21" s="1" t="s">
        <v>58</v>
      </c>
    </row>
    <row r="22" spans="1:15" ht="21.75" customHeight="1" thickBot="1">
      <c r="A22" s="431"/>
      <c r="B22" s="488" t="s">
        <v>170</v>
      </c>
      <c r="C22" s="489"/>
      <c r="D22" s="489"/>
      <c r="E22" s="489"/>
      <c r="F22" s="489"/>
      <c r="G22" s="489"/>
      <c r="H22" s="489"/>
      <c r="I22" s="489"/>
      <c r="J22" s="490"/>
      <c r="K22" s="8"/>
      <c r="L22" s="52"/>
      <c r="M22" s="70">
        <f>(J14+J20)/2</f>
        <v>98.4</v>
      </c>
    </row>
    <row r="23" spans="1:15" ht="115.15" customHeight="1" thickBot="1">
      <c r="A23" s="431"/>
      <c r="B23" s="149" t="s">
        <v>5</v>
      </c>
      <c r="C23" s="149" t="s">
        <v>63</v>
      </c>
      <c r="D23" s="13" t="s">
        <v>156</v>
      </c>
      <c r="E23" s="14" t="s">
        <v>6</v>
      </c>
      <c r="F23" s="8" t="s">
        <v>49</v>
      </c>
      <c r="G23" s="6">
        <v>100</v>
      </c>
      <c r="H23" s="6">
        <v>100</v>
      </c>
      <c r="I23" s="25">
        <f t="shared" si="0"/>
        <v>100</v>
      </c>
      <c r="J23" s="77">
        <v>100</v>
      </c>
      <c r="K23" s="8"/>
      <c r="L23" s="6" t="s">
        <v>62</v>
      </c>
      <c r="M23" s="42"/>
    </row>
    <row r="24" spans="1:15" ht="27" customHeight="1">
      <c r="A24" s="432"/>
      <c r="B24" s="58"/>
      <c r="C24" s="58"/>
      <c r="D24" s="12" t="s">
        <v>155</v>
      </c>
      <c r="E24" s="12" t="s">
        <v>57</v>
      </c>
      <c r="F24" s="12" t="s">
        <v>50</v>
      </c>
      <c r="G24" s="12">
        <v>140</v>
      </c>
      <c r="H24" s="66">
        <v>132</v>
      </c>
      <c r="I24" s="63">
        <f>H24/G24*100</f>
        <v>94.285714285714278</v>
      </c>
      <c r="J24" s="72">
        <f>I24</f>
        <v>94.285714285714278</v>
      </c>
      <c r="K24" s="12"/>
      <c r="L24" s="67" t="s">
        <v>62</v>
      </c>
      <c r="M24" s="84"/>
    </row>
    <row r="25" spans="1:15">
      <c r="A25" s="54"/>
      <c r="B25" s="472" t="s">
        <v>170</v>
      </c>
      <c r="C25" s="437"/>
      <c r="D25" s="437"/>
      <c r="E25" s="437"/>
      <c r="F25" s="437"/>
      <c r="G25" s="437"/>
      <c r="H25" s="437"/>
      <c r="I25" s="437"/>
      <c r="J25" s="437"/>
      <c r="K25" s="437"/>
      <c r="L25" s="11"/>
      <c r="M25" s="70">
        <f>(J23+J24)/2</f>
        <v>97.142857142857139</v>
      </c>
    </row>
    <row r="26" spans="1:15">
      <c r="A26" s="55"/>
      <c r="B26" s="472" t="s">
        <v>170</v>
      </c>
      <c r="C26" s="437"/>
      <c r="D26" s="437"/>
      <c r="E26" s="437"/>
      <c r="F26" s="437"/>
      <c r="G26" s="437"/>
      <c r="H26" s="437"/>
      <c r="I26" s="437"/>
      <c r="J26" s="437"/>
      <c r="K26" s="439"/>
      <c r="L26" s="11"/>
      <c r="M26" s="19">
        <f>(M22+M25)/2</f>
        <v>97.771428571428572</v>
      </c>
    </row>
    <row r="27" spans="1:15">
      <c r="A27" s="1" t="s">
        <v>150</v>
      </c>
      <c r="G27" s="55"/>
      <c r="H27" s="62"/>
      <c r="I27" s="56"/>
      <c r="J27" s="57"/>
      <c r="K27" s="55"/>
      <c r="L27" s="55"/>
      <c r="M27" s="61"/>
    </row>
    <row r="28" spans="1:15">
      <c r="A28" s="1" t="s">
        <v>151</v>
      </c>
      <c r="G28" s="55"/>
      <c r="H28" s="62"/>
      <c r="I28" s="56"/>
      <c r="J28" s="57"/>
      <c r="K28" s="55"/>
      <c r="L28" s="55"/>
      <c r="M28" s="61"/>
    </row>
    <row r="29" spans="1:15">
      <c r="A29" s="1" t="s">
        <v>311</v>
      </c>
      <c r="G29" s="55"/>
      <c r="H29" s="62"/>
      <c r="I29" s="56"/>
      <c r="J29" s="57"/>
      <c r="K29" s="55"/>
      <c r="L29" s="55"/>
      <c r="M29" s="61"/>
    </row>
    <row r="30" spans="1:15" ht="0.6" customHeight="1">
      <c r="A30" s="54"/>
      <c r="B30" s="55"/>
      <c r="C30" s="55"/>
      <c r="D30" s="55"/>
      <c r="E30" s="55"/>
      <c r="F30" s="55"/>
      <c r="G30" s="55"/>
      <c r="H30" s="62"/>
      <c r="I30" s="56"/>
      <c r="J30" s="57"/>
      <c r="K30" s="55"/>
      <c r="L30" s="55"/>
      <c r="M30" s="61"/>
    </row>
    <row r="31" spans="1:15">
      <c r="A31" s="1" t="s">
        <v>108</v>
      </c>
      <c r="G31" s="1" t="s">
        <v>109</v>
      </c>
    </row>
    <row r="32" spans="1:15" ht="72" hidden="1" customHeight="1"/>
    <row r="33" ht="22.15" hidden="1" customHeight="1"/>
    <row r="34" ht="19.899999999999999" hidden="1" customHeight="1"/>
    <row r="35" ht="22.15" customHeight="1"/>
    <row r="36" ht="21" hidden="1" customHeight="1"/>
    <row r="37" ht="82.15" hidden="1" customHeight="1"/>
    <row r="38" ht="15.75" customHeight="1"/>
    <row r="56" ht="18" customHeight="1"/>
    <row r="57" ht="16.899999999999999" customHeight="1"/>
    <row r="58" ht="15" customHeight="1"/>
    <row r="59" ht="15" customHeight="1"/>
    <row r="60" ht="15" customHeight="1"/>
    <row r="61" ht="16.149999999999999" customHeight="1"/>
    <row r="62" ht="14.45" customHeight="1"/>
    <row r="63" ht="4.9000000000000004" customHeight="1"/>
    <row r="64" ht="15" customHeight="1"/>
    <row r="65" ht="15" customHeight="1"/>
    <row r="66" ht="18" customHeight="1"/>
    <row r="67" ht="14.45" customHeight="1"/>
    <row r="68" ht="7.15" customHeight="1"/>
    <row r="69" ht="15" customHeight="1"/>
    <row r="70" ht="10.9" customHeight="1"/>
    <row r="71" ht="15" customHeight="1"/>
    <row r="72" ht="3" customHeight="1"/>
    <row r="73" ht="15.6" customHeight="1"/>
    <row r="74" ht="2.4500000000000002" hidden="1" customHeight="1"/>
    <row r="75" ht="9.6" customHeight="1"/>
    <row r="79" ht="15" hidden="1" customHeight="1"/>
    <row r="80" ht="15" hidden="1" customHeight="1"/>
    <row r="81" ht="15" hidden="1" customHeight="1"/>
    <row r="82" ht="15" hidden="1" customHeight="1"/>
    <row r="83" ht="10.9" customHeight="1"/>
  </sheetData>
  <mergeCells count="12">
    <mergeCell ref="B25:K25"/>
    <mergeCell ref="B26:K26"/>
    <mergeCell ref="A9:M9"/>
    <mergeCell ref="A10:M10"/>
    <mergeCell ref="A11:M11"/>
    <mergeCell ref="A14:A24"/>
    <mergeCell ref="B14:B21"/>
    <mergeCell ref="C14:C21"/>
    <mergeCell ref="J14:J19"/>
    <mergeCell ref="B22:J22"/>
    <mergeCell ref="J20:J21"/>
    <mergeCell ref="K20:K21"/>
  </mergeCells>
  <pageMargins left="0" right="0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3"/>
  <sheetViews>
    <sheetView topLeftCell="A22" zoomScaleSheetLayoutView="70" workbookViewId="0">
      <selection activeCell="H13" sqref="H13"/>
    </sheetView>
  </sheetViews>
  <sheetFormatPr defaultColWidth="9.140625" defaultRowHeight="15"/>
  <cols>
    <col min="1" max="1" width="15.42578125" style="1" customWidth="1"/>
    <col min="2" max="2" width="17.28515625" style="1" customWidth="1"/>
    <col min="3" max="3" width="13.85546875" style="1" customWidth="1"/>
    <col min="4" max="4" width="11.42578125" style="1" customWidth="1"/>
    <col min="5" max="5" width="22.5703125" style="1" customWidth="1"/>
    <col min="6" max="6" width="10.7109375" style="356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10" style="1" bestFit="1" customWidth="1"/>
    <col min="14" max="16" width="0" style="1" hidden="1" customWidth="1"/>
    <col min="17" max="16384" width="9.140625" style="1"/>
  </cols>
  <sheetData>
    <row r="1" spans="1:13">
      <c r="A1" s="2"/>
      <c r="L1" s="2"/>
      <c r="M1" s="2" t="s">
        <v>27</v>
      </c>
    </row>
    <row r="2" spans="1:13">
      <c r="A2" s="2"/>
      <c r="L2" s="2"/>
      <c r="M2" s="2" t="s">
        <v>28</v>
      </c>
    </row>
    <row r="3" spans="1:13">
      <c r="A3" s="2"/>
      <c r="L3" s="2"/>
      <c r="M3" s="2" t="s">
        <v>29</v>
      </c>
    </row>
    <row r="4" spans="1:13">
      <c r="A4" s="2"/>
      <c r="L4" s="2"/>
      <c r="M4" s="2" t="s">
        <v>30</v>
      </c>
    </row>
    <row r="5" spans="1:13">
      <c r="A5" s="2"/>
      <c r="L5" s="2"/>
      <c r="M5" s="2" t="s">
        <v>31</v>
      </c>
    </row>
    <row r="6" spans="1:13">
      <c r="A6" s="2"/>
      <c r="L6" s="2"/>
      <c r="M6" s="2" t="s">
        <v>32</v>
      </c>
    </row>
    <row r="7" spans="1:13">
      <c r="A7" s="2"/>
      <c r="L7" s="2"/>
      <c r="M7" s="2" t="s">
        <v>33</v>
      </c>
    </row>
    <row r="8" spans="1:13">
      <c r="A8" s="3"/>
    </row>
    <row r="9" spans="1:13">
      <c r="A9" s="420" t="s">
        <v>80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</row>
    <row r="10" spans="1:13">
      <c r="A10" s="420" t="s">
        <v>308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</row>
    <row r="11" spans="1:13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</row>
    <row r="12" spans="1:13">
      <c r="A12" s="3"/>
    </row>
    <row r="13" spans="1:13" ht="181.5" customHeight="1">
      <c r="A13" s="361" t="s">
        <v>36</v>
      </c>
      <c r="B13" s="361" t="s">
        <v>37</v>
      </c>
      <c r="C13" s="361" t="s">
        <v>38</v>
      </c>
      <c r="D13" s="361" t="s">
        <v>39</v>
      </c>
      <c r="E13" s="361" t="s">
        <v>2</v>
      </c>
      <c r="F13" s="361" t="s">
        <v>40</v>
      </c>
      <c r="G13" s="361" t="s">
        <v>41</v>
      </c>
      <c r="H13" s="361" t="s">
        <v>42</v>
      </c>
      <c r="I13" s="361" t="s">
        <v>147</v>
      </c>
      <c r="J13" s="361" t="s">
        <v>148</v>
      </c>
      <c r="K13" s="361" t="s">
        <v>45</v>
      </c>
      <c r="L13" s="361" t="s">
        <v>46</v>
      </c>
      <c r="M13" s="361" t="s">
        <v>47</v>
      </c>
    </row>
    <row r="14" spans="1:13" ht="123" customHeight="1">
      <c r="A14" s="419" t="s">
        <v>87</v>
      </c>
      <c r="B14" s="419" t="s">
        <v>0</v>
      </c>
      <c r="C14" s="419" t="s">
        <v>63</v>
      </c>
      <c r="D14" s="11" t="s">
        <v>152</v>
      </c>
      <c r="E14" s="11" t="s">
        <v>3</v>
      </c>
      <c r="F14" s="361" t="s">
        <v>49</v>
      </c>
      <c r="G14" s="11">
        <v>100</v>
      </c>
      <c r="H14" s="11">
        <v>100</v>
      </c>
      <c r="I14" s="70">
        <f>H14/G14*100</f>
        <v>100</v>
      </c>
      <c r="J14" s="421">
        <f>(I14+I15+I16+I17+I18+I19)/6</f>
        <v>100</v>
      </c>
      <c r="K14" s="11"/>
      <c r="L14" s="11" t="s">
        <v>62</v>
      </c>
      <c r="M14" s="11"/>
    </row>
    <row r="15" spans="1:13" ht="144.75" customHeight="1">
      <c r="A15" s="419"/>
      <c r="B15" s="419"/>
      <c r="C15" s="419"/>
      <c r="D15" s="11"/>
      <c r="E15" s="11" t="s">
        <v>4</v>
      </c>
      <c r="F15" s="361" t="s">
        <v>49</v>
      </c>
      <c r="G15" s="11">
        <v>100</v>
      </c>
      <c r="H15" s="11">
        <v>100</v>
      </c>
      <c r="I15" s="70">
        <f t="shared" ref="I15:I23" si="0">H15/G15*100</f>
        <v>100</v>
      </c>
      <c r="J15" s="422"/>
      <c r="K15" s="11"/>
      <c r="L15" s="11" t="s">
        <v>62</v>
      </c>
      <c r="M15" s="11"/>
    </row>
    <row r="16" spans="1:13" ht="116.25" customHeight="1">
      <c r="A16" s="419"/>
      <c r="B16" s="419"/>
      <c r="C16" s="419"/>
      <c r="D16" s="11" t="s">
        <v>153</v>
      </c>
      <c r="E16" s="10" t="s">
        <v>3</v>
      </c>
      <c r="F16" s="361" t="s">
        <v>49</v>
      </c>
      <c r="G16" s="11">
        <v>100</v>
      </c>
      <c r="H16" s="11">
        <v>100</v>
      </c>
      <c r="I16" s="70">
        <f t="shared" si="0"/>
        <v>100</v>
      </c>
      <c r="J16" s="422"/>
      <c r="K16" s="11"/>
      <c r="L16" s="11" t="s">
        <v>62</v>
      </c>
      <c r="M16" s="11"/>
    </row>
    <row r="17" spans="1:15" ht="150.75" customHeight="1">
      <c r="A17" s="419"/>
      <c r="B17" s="419"/>
      <c r="C17" s="419"/>
      <c r="D17" s="11"/>
      <c r="E17" s="11" t="s">
        <v>4</v>
      </c>
      <c r="F17" s="361" t="s">
        <v>49</v>
      </c>
      <c r="G17" s="11">
        <v>100</v>
      </c>
      <c r="H17" s="11">
        <v>100</v>
      </c>
      <c r="I17" s="70">
        <f t="shared" si="0"/>
        <v>100</v>
      </c>
      <c r="J17" s="422"/>
      <c r="K17" s="11"/>
      <c r="L17" s="11" t="s">
        <v>62</v>
      </c>
      <c r="M17" s="11"/>
    </row>
    <row r="18" spans="1:15" ht="182.25" customHeight="1">
      <c r="A18" s="419"/>
      <c r="B18" s="419"/>
      <c r="C18" s="419"/>
      <c r="D18" s="11" t="s">
        <v>154</v>
      </c>
      <c r="E18" s="11" t="s">
        <v>3</v>
      </c>
      <c r="F18" s="361" t="s">
        <v>49</v>
      </c>
      <c r="G18" s="11">
        <v>100</v>
      </c>
      <c r="H18" s="11">
        <v>100</v>
      </c>
      <c r="I18" s="70">
        <f t="shared" si="0"/>
        <v>100</v>
      </c>
      <c r="J18" s="422"/>
      <c r="K18" s="11"/>
      <c r="L18" s="11" t="s">
        <v>62</v>
      </c>
      <c r="M18" s="11"/>
      <c r="O18" s="1" t="s">
        <v>59</v>
      </c>
    </row>
    <row r="19" spans="1:15" ht="114.75">
      <c r="A19" s="419"/>
      <c r="B19" s="419"/>
      <c r="C19" s="419"/>
      <c r="D19" s="11"/>
      <c r="E19" s="11" t="s">
        <v>4</v>
      </c>
      <c r="F19" s="361" t="s">
        <v>49</v>
      </c>
      <c r="G19" s="11">
        <v>100</v>
      </c>
      <c r="H19" s="11">
        <v>100</v>
      </c>
      <c r="I19" s="70">
        <f t="shared" si="0"/>
        <v>100</v>
      </c>
      <c r="J19" s="422"/>
      <c r="K19" s="11"/>
      <c r="L19" s="11" t="s">
        <v>62</v>
      </c>
      <c r="M19" s="11"/>
    </row>
    <row r="20" spans="1:15" ht="84" customHeight="1">
      <c r="A20" s="419"/>
      <c r="B20" s="361"/>
      <c r="C20" s="361"/>
      <c r="D20" s="11" t="s">
        <v>207</v>
      </c>
      <c r="E20" s="11" t="s">
        <v>57</v>
      </c>
      <c r="F20" s="361" t="s">
        <v>50</v>
      </c>
      <c r="G20" s="11">
        <v>203</v>
      </c>
      <c r="H20" s="11">
        <v>204</v>
      </c>
      <c r="I20" s="70">
        <f>H20/G20*100</f>
        <v>100.49261083743843</v>
      </c>
      <c r="J20" s="424">
        <f>(I20+I21)/2</f>
        <v>100.24630541871922</v>
      </c>
      <c r="K20" s="419"/>
      <c r="L20" s="11" t="s">
        <v>62</v>
      </c>
      <c r="M20" s="11"/>
    </row>
    <row r="21" spans="1:15" ht="109.5" customHeight="1">
      <c r="A21" s="419"/>
      <c r="B21" s="361"/>
      <c r="C21" s="361"/>
      <c r="D21" s="11" t="s">
        <v>213</v>
      </c>
      <c r="E21" s="11" t="s">
        <v>57</v>
      </c>
      <c r="F21" s="361" t="s">
        <v>50</v>
      </c>
      <c r="G21" s="11">
        <v>42</v>
      </c>
      <c r="H21" s="11">
        <v>42</v>
      </c>
      <c r="I21" s="70">
        <f>H21/G21*100</f>
        <v>100</v>
      </c>
      <c r="J21" s="424"/>
      <c r="K21" s="419"/>
      <c r="L21" s="11" t="s">
        <v>62</v>
      </c>
      <c r="M21" s="11"/>
    </row>
    <row r="22" spans="1:15">
      <c r="A22" s="419"/>
      <c r="B22" s="423" t="s">
        <v>192</v>
      </c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70">
        <f>(J14+J20)/2</f>
        <v>100.1231527093596</v>
      </c>
    </row>
    <row r="23" spans="1:15" ht="121.5" customHeight="1">
      <c r="A23" s="419"/>
      <c r="B23" s="361" t="s">
        <v>5</v>
      </c>
      <c r="C23" s="361" t="s">
        <v>63</v>
      </c>
      <c r="D23" s="11" t="s">
        <v>156</v>
      </c>
      <c r="E23" s="358" t="s">
        <v>6</v>
      </c>
      <c r="F23" s="361" t="s">
        <v>49</v>
      </c>
      <c r="G23" s="11">
        <v>100</v>
      </c>
      <c r="H23" s="11">
        <v>100</v>
      </c>
      <c r="I23" s="70">
        <f t="shared" si="0"/>
        <v>100</v>
      </c>
      <c r="J23" s="362">
        <v>100</v>
      </c>
      <c r="K23" s="11"/>
      <c r="L23" s="11" t="s">
        <v>62</v>
      </c>
      <c r="M23" s="11"/>
    </row>
    <row r="24" spans="1:15" ht="43.5" customHeight="1">
      <c r="A24" s="419"/>
      <c r="B24" s="11"/>
      <c r="C24" s="11"/>
      <c r="D24" s="11" t="s">
        <v>155</v>
      </c>
      <c r="E24" s="11" t="s">
        <v>57</v>
      </c>
      <c r="F24" s="361" t="s">
        <v>50</v>
      </c>
      <c r="G24" s="11">
        <v>245</v>
      </c>
      <c r="H24" s="11">
        <v>246</v>
      </c>
      <c r="I24" s="70">
        <f>H24/G24*100</f>
        <v>100.40816326530613</v>
      </c>
      <c r="J24" s="362">
        <f>I24</f>
        <v>100.40816326530613</v>
      </c>
      <c r="K24" s="11"/>
      <c r="L24" s="11" t="s">
        <v>62</v>
      </c>
      <c r="M24" s="11"/>
    </row>
    <row r="25" spans="1:15" ht="17.25" customHeight="1">
      <c r="A25" s="419"/>
      <c r="B25" s="423" t="s">
        <v>192</v>
      </c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362">
        <f>(J23+J24)/2</f>
        <v>100.20408163265307</v>
      </c>
    </row>
    <row r="26" spans="1:15" ht="20.25" customHeight="1">
      <c r="A26" s="419" t="s">
        <v>149</v>
      </c>
      <c r="B26" s="419"/>
      <c r="C26" s="419"/>
      <c r="D26" s="11"/>
      <c r="E26" s="11"/>
      <c r="F26" s="361"/>
      <c r="G26" s="11"/>
      <c r="H26" s="11"/>
      <c r="I26" s="53"/>
      <c r="J26" s="26"/>
      <c r="K26" s="11"/>
      <c r="L26" s="11"/>
      <c r="M26" s="70">
        <f>(M22+M25)/2</f>
        <v>100.16361717100634</v>
      </c>
    </row>
    <row r="27" spans="1:15" ht="16.5" customHeight="1">
      <c r="A27" s="54"/>
      <c r="B27" s="55"/>
      <c r="C27" s="55"/>
      <c r="D27" s="55"/>
      <c r="E27" s="55"/>
      <c r="F27" s="354"/>
      <c r="G27" s="55"/>
      <c r="H27" s="55"/>
      <c r="I27" s="63"/>
      <c r="J27" s="64"/>
      <c r="K27" s="55"/>
      <c r="L27" s="55"/>
      <c r="M27" s="54"/>
    </row>
    <row r="28" spans="1:15" ht="22.5" customHeight="1">
      <c r="A28" s="1" t="s">
        <v>150</v>
      </c>
      <c r="G28" s="55"/>
      <c r="H28" s="55"/>
      <c r="I28" s="63"/>
      <c r="J28" s="64"/>
      <c r="K28" s="55"/>
      <c r="L28" s="55"/>
      <c r="M28" s="54"/>
    </row>
    <row r="29" spans="1:15" ht="25.5" customHeight="1">
      <c r="A29" s="1" t="s">
        <v>151</v>
      </c>
      <c r="G29" s="55"/>
      <c r="H29" s="55"/>
      <c r="I29" s="63"/>
      <c r="J29" s="64"/>
      <c r="K29" s="55"/>
      <c r="L29" s="55"/>
      <c r="M29" s="54"/>
    </row>
    <row r="30" spans="1:15">
      <c r="A30" s="1" t="s">
        <v>307</v>
      </c>
    </row>
    <row r="34" spans="1:7">
      <c r="A34" s="1" t="s">
        <v>88</v>
      </c>
      <c r="G34" s="1" t="s">
        <v>89</v>
      </c>
    </row>
    <row r="35" spans="1:7" ht="24.75" customHeight="1"/>
    <row r="36" spans="1:7" hidden="1"/>
    <row r="37" spans="1:7" ht="33" customHeight="1"/>
    <row r="39" spans="1:7" ht="30.75" customHeight="1"/>
    <row r="58" ht="15" customHeight="1"/>
    <row r="59" ht="15" hidden="1" customHeight="1"/>
    <row r="60" ht="15" customHeight="1"/>
    <row r="61" ht="15" customHeight="1"/>
    <row r="62" ht="15" customHeight="1"/>
    <row r="64" ht="12.75" hidden="1" customHeight="1"/>
    <row r="65" ht="15" customHeight="1"/>
    <row r="66" ht="15" customHeight="1"/>
    <row r="67" ht="15" customHeight="1"/>
    <row r="68" ht="15" customHeight="1"/>
    <row r="69" ht="15" hidden="1" customHeight="1"/>
    <row r="70" ht="15" customHeight="1"/>
    <row r="71" ht="15" customHeight="1"/>
    <row r="72" ht="15" customHeight="1"/>
    <row r="73" ht="15" customHeight="1"/>
  </sheetData>
  <mergeCells count="12">
    <mergeCell ref="A26:C26"/>
    <mergeCell ref="A9:M9"/>
    <mergeCell ref="A10:M10"/>
    <mergeCell ref="A11:M11"/>
    <mergeCell ref="B14:B19"/>
    <mergeCell ref="C14:C19"/>
    <mergeCell ref="J14:J19"/>
    <mergeCell ref="B25:L25"/>
    <mergeCell ref="B22:L22"/>
    <mergeCell ref="A14:A25"/>
    <mergeCell ref="J20:J21"/>
    <mergeCell ref="K20:K2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3"/>
  <sheetViews>
    <sheetView topLeftCell="A22" workbookViewId="0">
      <selection activeCell="A30" sqref="A30"/>
    </sheetView>
  </sheetViews>
  <sheetFormatPr defaultColWidth="9.140625" defaultRowHeight="1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9.140625" style="1"/>
    <col min="14" max="16" width="0" style="1" hidden="1" customWidth="1"/>
    <col min="17" max="16384" width="9.140625" style="1"/>
  </cols>
  <sheetData>
    <row r="1" spans="1:13">
      <c r="A1" s="2"/>
      <c r="L1" s="2"/>
      <c r="M1" s="2" t="s">
        <v>27</v>
      </c>
    </row>
    <row r="2" spans="1:13">
      <c r="A2" s="2"/>
      <c r="L2" s="2"/>
      <c r="M2" s="2" t="s">
        <v>28</v>
      </c>
    </row>
    <row r="3" spans="1:13">
      <c r="A3" s="2"/>
      <c r="L3" s="2"/>
      <c r="M3" s="2" t="s">
        <v>29</v>
      </c>
    </row>
    <row r="4" spans="1:13">
      <c r="A4" s="2"/>
      <c r="L4" s="2"/>
      <c r="M4" s="2" t="s">
        <v>30</v>
      </c>
    </row>
    <row r="5" spans="1:13">
      <c r="A5" s="2"/>
      <c r="L5" s="2"/>
      <c r="M5" s="2" t="s">
        <v>31</v>
      </c>
    </row>
    <row r="6" spans="1:13">
      <c r="A6" s="2"/>
      <c r="L6" s="2"/>
      <c r="M6" s="2" t="s">
        <v>32</v>
      </c>
    </row>
    <row r="7" spans="1:13">
      <c r="A7" s="2"/>
      <c r="L7" s="2"/>
      <c r="M7" s="2" t="s">
        <v>33</v>
      </c>
    </row>
    <row r="8" spans="1:13">
      <c r="A8" s="3"/>
    </row>
    <row r="9" spans="1:13">
      <c r="A9" s="420" t="s">
        <v>80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</row>
    <row r="10" spans="1:13">
      <c r="A10" s="420" t="s">
        <v>330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</row>
    <row r="11" spans="1:13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</row>
    <row r="12" spans="1:13" ht="15.75" thickBot="1">
      <c r="A12" s="3"/>
    </row>
    <row r="13" spans="1:13" ht="180" customHeight="1" thickBot="1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171</v>
      </c>
      <c r="J13" s="5" t="s">
        <v>168</v>
      </c>
      <c r="K13" s="5" t="s">
        <v>45</v>
      </c>
      <c r="L13" s="5" t="s">
        <v>46</v>
      </c>
      <c r="M13" s="5" t="s">
        <v>47</v>
      </c>
    </row>
    <row r="14" spans="1:13" ht="102.75" customHeight="1" thickBot="1">
      <c r="A14" s="430" t="s">
        <v>119</v>
      </c>
      <c r="B14" s="430" t="s">
        <v>0</v>
      </c>
      <c r="C14" s="430" t="s">
        <v>63</v>
      </c>
      <c r="D14" s="6" t="s">
        <v>152</v>
      </c>
      <c r="E14" s="6" t="s">
        <v>3</v>
      </c>
      <c r="F14" s="6" t="s">
        <v>49</v>
      </c>
      <c r="G14" s="6">
        <v>100</v>
      </c>
      <c r="H14" s="6">
        <v>100</v>
      </c>
      <c r="I14" s="27">
        <f>H14/G14*100</f>
        <v>100</v>
      </c>
      <c r="J14" s="440">
        <v>100</v>
      </c>
      <c r="K14" s="6"/>
      <c r="L14" s="6" t="s">
        <v>62</v>
      </c>
      <c r="M14" s="440"/>
    </row>
    <row r="15" spans="1:13" ht="142.5" customHeight="1" thickBot="1">
      <c r="A15" s="431"/>
      <c r="B15" s="431"/>
      <c r="C15" s="431"/>
      <c r="D15" s="8"/>
      <c r="E15" s="8" t="s">
        <v>4</v>
      </c>
      <c r="F15" s="8" t="s">
        <v>49</v>
      </c>
      <c r="G15" s="8">
        <v>100</v>
      </c>
      <c r="H15" s="8">
        <v>100</v>
      </c>
      <c r="I15" s="25">
        <f t="shared" ref="I15:I23" si="0">H15/G15*100</f>
        <v>100</v>
      </c>
      <c r="J15" s="441"/>
      <c r="K15" s="8"/>
      <c r="L15" s="6" t="s">
        <v>62</v>
      </c>
      <c r="M15" s="441"/>
    </row>
    <row r="16" spans="1:13" ht="105.75" customHeight="1" thickBot="1">
      <c r="A16" s="431"/>
      <c r="B16" s="431"/>
      <c r="C16" s="431"/>
      <c r="D16" s="8" t="s">
        <v>153</v>
      </c>
      <c r="E16" s="10" t="s">
        <v>3</v>
      </c>
      <c r="F16" s="8" t="s">
        <v>49</v>
      </c>
      <c r="G16" s="8">
        <v>100</v>
      </c>
      <c r="H16" s="8">
        <v>100</v>
      </c>
      <c r="I16" s="25">
        <f t="shared" si="0"/>
        <v>100</v>
      </c>
      <c r="J16" s="441"/>
      <c r="K16" s="8"/>
      <c r="L16" s="6" t="s">
        <v>62</v>
      </c>
      <c r="M16" s="441"/>
    </row>
    <row r="17" spans="1:15" ht="141.75" customHeight="1" thickBot="1">
      <c r="A17" s="431"/>
      <c r="B17" s="431"/>
      <c r="C17" s="431"/>
      <c r="D17" s="8"/>
      <c r="E17" s="8" t="s">
        <v>4</v>
      </c>
      <c r="F17" s="8" t="s">
        <v>49</v>
      </c>
      <c r="G17" s="8">
        <v>100</v>
      </c>
      <c r="H17" s="8">
        <v>100</v>
      </c>
      <c r="I17" s="25">
        <f t="shared" si="0"/>
        <v>100</v>
      </c>
      <c r="J17" s="441"/>
      <c r="K17" s="8"/>
      <c r="L17" s="6" t="s">
        <v>62</v>
      </c>
      <c r="M17" s="441"/>
    </row>
    <row r="18" spans="1:15" ht="166.5" thickBot="1">
      <c r="A18" s="431"/>
      <c r="B18" s="431"/>
      <c r="C18" s="431"/>
      <c r="D18" s="8" t="s">
        <v>154</v>
      </c>
      <c r="E18" s="11" t="s">
        <v>3</v>
      </c>
      <c r="F18" s="8" t="s">
        <v>49</v>
      </c>
      <c r="G18" s="8">
        <v>100</v>
      </c>
      <c r="H18" s="8">
        <v>100</v>
      </c>
      <c r="I18" s="25">
        <f t="shared" si="0"/>
        <v>100</v>
      </c>
      <c r="J18" s="441"/>
      <c r="K18" s="8"/>
      <c r="L18" s="6" t="s">
        <v>62</v>
      </c>
      <c r="M18" s="441"/>
      <c r="O18" s="1" t="s">
        <v>59</v>
      </c>
    </row>
    <row r="19" spans="1:15" ht="143.25" customHeight="1" thickBot="1">
      <c r="A19" s="431"/>
      <c r="B19" s="431"/>
      <c r="C19" s="431"/>
      <c r="D19" s="8"/>
      <c r="E19" s="8" t="s">
        <v>4</v>
      </c>
      <c r="F19" s="8" t="s">
        <v>49</v>
      </c>
      <c r="G19" s="8">
        <v>100</v>
      </c>
      <c r="H19" s="8">
        <v>100</v>
      </c>
      <c r="I19" s="25">
        <f t="shared" si="0"/>
        <v>100</v>
      </c>
      <c r="J19" s="494"/>
      <c r="K19" s="8"/>
      <c r="L19" s="6" t="s">
        <v>62</v>
      </c>
      <c r="M19" s="441"/>
    </row>
    <row r="20" spans="1:15" ht="77.25" thickBot="1">
      <c r="A20" s="431"/>
      <c r="B20" s="431"/>
      <c r="C20" s="431"/>
      <c r="D20" s="8" t="s">
        <v>206</v>
      </c>
      <c r="E20" s="8" t="s">
        <v>57</v>
      </c>
      <c r="F20" s="8" t="s">
        <v>50</v>
      </c>
      <c r="G20" s="12">
        <v>133</v>
      </c>
      <c r="H20" s="12">
        <v>117</v>
      </c>
      <c r="I20" s="25">
        <f t="shared" si="0"/>
        <v>87.969924812030072</v>
      </c>
      <c r="J20" s="495">
        <f>(I20+I21)/2</f>
        <v>93.984962406015029</v>
      </c>
      <c r="K20" s="8"/>
      <c r="L20" s="6" t="s">
        <v>62</v>
      </c>
      <c r="M20" s="441"/>
      <c r="O20" s="1" t="s">
        <v>58</v>
      </c>
    </row>
    <row r="21" spans="1:15" ht="105" customHeight="1" thickBot="1">
      <c r="A21" s="431"/>
      <c r="B21" s="431"/>
      <c r="C21" s="431"/>
      <c r="D21" s="13" t="s">
        <v>211</v>
      </c>
      <c r="E21" s="8" t="s">
        <v>57</v>
      </c>
      <c r="F21" s="8" t="s">
        <v>50</v>
      </c>
      <c r="G21" s="67">
        <v>9</v>
      </c>
      <c r="H21" s="67">
        <v>9</v>
      </c>
      <c r="I21" s="25">
        <f t="shared" si="0"/>
        <v>100</v>
      </c>
      <c r="J21" s="496"/>
      <c r="K21" s="8"/>
      <c r="L21" s="6" t="s">
        <v>62</v>
      </c>
      <c r="M21" s="42"/>
    </row>
    <row r="22" spans="1:15" ht="20.25" customHeight="1" thickBot="1">
      <c r="A22" s="431"/>
      <c r="B22" s="134" t="s">
        <v>195</v>
      </c>
      <c r="C22" s="139"/>
      <c r="D22" s="96"/>
      <c r="E22" s="96"/>
      <c r="F22" s="96"/>
      <c r="G22" s="139"/>
      <c r="H22" s="139"/>
      <c r="I22" s="96"/>
      <c r="J22" s="139"/>
      <c r="K22" s="96"/>
      <c r="L22" s="138"/>
      <c r="M22" s="70">
        <f>(J14+J20)/2</f>
        <v>96.992481203007515</v>
      </c>
    </row>
    <row r="23" spans="1:15" ht="106.15" customHeight="1">
      <c r="A23" s="431"/>
      <c r="B23" s="28" t="s">
        <v>5</v>
      </c>
      <c r="C23" s="28" t="s">
        <v>63</v>
      </c>
      <c r="D23" s="93" t="s">
        <v>156</v>
      </c>
      <c r="E23" s="99" t="s">
        <v>6</v>
      </c>
      <c r="F23" s="12" t="s">
        <v>49</v>
      </c>
      <c r="G23" s="67">
        <v>100</v>
      </c>
      <c r="H23" s="67">
        <v>100</v>
      </c>
      <c r="I23" s="85">
        <f t="shared" si="0"/>
        <v>100</v>
      </c>
      <c r="J23" s="29">
        <v>100</v>
      </c>
      <c r="K23" s="12"/>
      <c r="L23" s="67" t="s">
        <v>62</v>
      </c>
      <c r="M23" s="42"/>
    </row>
    <row r="24" spans="1:15" ht="28.9" customHeight="1">
      <c r="A24" s="432"/>
      <c r="B24" s="58"/>
      <c r="C24" s="58"/>
      <c r="D24" s="11" t="s">
        <v>155</v>
      </c>
      <c r="E24" s="11" t="s">
        <v>57</v>
      </c>
      <c r="F24" s="11" t="s">
        <v>50</v>
      </c>
      <c r="G24" s="11">
        <v>142</v>
      </c>
      <c r="H24" s="68">
        <v>126</v>
      </c>
      <c r="I24" s="53">
        <f>H24/G24*100</f>
        <v>88.732394366197184</v>
      </c>
      <c r="J24" s="59">
        <f>I24</f>
        <v>88.732394366197184</v>
      </c>
      <c r="K24" s="11"/>
      <c r="L24" s="11" t="s">
        <v>62</v>
      </c>
      <c r="M24" s="100"/>
    </row>
    <row r="25" spans="1:15">
      <c r="A25" s="54"/>
      <c r="B25" s="97" t="s">
        <v>195</v>
      </c>
      <c r="C25" s="98"/>
      <c r="D25" s="55"/>
      <c r="E25" s="55"/>
      <c r="F25" s="55"/>
      <c r="G25" s="55"/>
      <c r="H25" s="62"/>
      <c r="I25" s="56"/>
      <c r="J25" s="59"/>
      <c r="K25" s="55"/>
      <c r="L25" s="55"/>
      <c r="M25" s="53">
        <f>(J23+J24)/2</f>
        <v>94.366197183098592</v>
      </c>
    </row>
    <row r="26" spans="1:15">
      <c r="A26" s="477" t="s">
        <v>170</v>
      </c>
      <c r="B26" s="478"/>
      <c r="C26" s="479"/>
      <c r="D26" s="11"/>
      <c r="E26" s="11"/>
      <c r="F26" s="11"/>
      <c r="G26" s="11"/>
      <c r="H26" s="68"/>
      <c r="I26" s="53"/>
      <c r="J26" s="26"/>
      <c r="K26" s="11"/>
      <c r="L26" s="11"/>
      <c r="M26" s="88">
        <f>(M22+M25)/2</f>
        <v>95.679339193053053</v>
      </c>
    </row>
    <row r="27" spans="1:15">
      <c r="A27" s="1" t="s">
        <v>150</v>
      </c>
      <c r="G27" s="55"/>
      <c r="H27" s="62"/>
      <c r="I27" s="56"/>
      <c r="J27" s="57"/>
      <c r="K27" s="55"/>
      <c r="L27" s="55"/>
      <c r="M27" s="61"/>
    </row>
    <row r="28" spans="1:15">
      <c r="A28" s="1" t="s">
        <v>151</v>
      </c>
      <c r="G28" s="55"/>
      <c r="H28" s="62"/>
      <c r="I28" s="56"/>
      <c r="J28" s="57"/>
      <c r="K28" s="55"/>
      <c r="L28" s="55"/>
      <c r="M28" s="61"/>
    </row>
    <row r="29" spans="1:15">
      <c r="A29" s="1" t="s">
        <v>331</v>
      </c>
      <c r="G29" s="55"/>
      <c r="H29" s="62"/>
      <c r="I29" s="56"/>
      <c r="J29" s="57"/>
      <c r="K29" s="55"/>
      <c r="L29" s="55"/>
      <c r="M29" s="61"/>
    </row>
    <row r="30" spans="1:15">
      <c r="A30" s="54"/>
      <c r="B30" s="55"/>
      <c r="C30" s="55"/>
      <c r="D30" s="55"/>
      <c r="E30" s="55"/>
      <c r="F30" s="55"/>
      <c r="G30" s="55"/>
      <c r="H30" s="62"/>
      <c r="I30" s="56"/>
      <c r="J30" s="57"/>
      <c r="K30" s="55"/>
      <c r="L30" s="55"/>
      <c r="M30" s="61"/>
    </row>
    <row r="32" spans="1:15" ht="12.75" customHeight="1">
      <c r="A32" s="1" t="s">
        <v>120</v>
      </c>
      <c r="G32" s="1" t="s">
        <v>121</v>
      </c>
    </row>
    <row r="33" ht="12" customHeight="1"/>
    <row r="34" ht="13.15" hidden="1" customHeight="1"/>
    <row r="35" ht="18.75" customHeight="1"/>
    <row r="37" ht="14.25" customHeight="1"/>
    <row r="38" ht="15.75" customHeight="1"/>
    <row r="39" ht="12.75" customHeight="1"/>
    <row r="40" ht="75" customHeight="1"/>
    <row r="42" ht="84" customHeight="1"/>
    <row r="43" ht="12.75" customHeight="1"/>
    <row r="44" ht="12.75" customHeight="1"/>
    <row r="46" ht="24.75" customHeight="1"/>
    <row r="48" ht="12.75" customHeight="1"/>
    <row r="50" ht="16.5" customHeight="1"/>
    <row r="57" ht="12.75" customHeight="1"/>
    <row r="59" ht="12.75" customHeight="1"/>
    <row r="60" ht="0.75" customHeight="1"/>
    <row r="62" ht="12.75" customHeight="1"/>
    <row r="64" ht="12.75" customHeight="1"/>
    <row r="65" ht="0.75" customHeight="1"/>
    <row r="67" ht="12.75" customHeight="1"/>
    <row r="69" ht="12.75" customHeight="1"/>
    <row r="70" ht="0.75" customHeight="1"/>
    <row r="73" ht="12.75" customHeight="1"/>
  </sheetData>
  <mergeCells count="10">
    <mergeCell ref="A26:C26"/>
    <mergeCell ref="A9:M9"/>
    <mergeCell ref="A10:M10"/>
    <mergeCell ref="A11:M11"/>
    <mergeCell ref="A14:A24"/>
    <mergeCell ref="B14:B21"/>
    <mergeCell ref="C14:C21"/>
    <mergeCell ref="J14:J19"/>
    <mergeCell ref="M14:M20"/>
    <mergeCell ref="J20:J21"/>
  </mergeCells>
  <pageMargins left="0" right="0" top="0.55118110236220474" bottom="0.55118110236220474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86"/>
  <sheetViews>
    <sheetView topLeftCell="A42" workbookViewId="0">
      <selection activeCell="G48" sqref="G48"/>
    </sheetView>
  </sheetViews>
  <sheetFormatPr defaultColWidth="9.140625" defaultRowHeight="1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11.42578125" style="1" bestFit="1" customWidth="1"/>
    <col min="14" max="16" width="0" style="1" hidden="1" customWidth="1"/>
    <col min="17" max="16384" width="9.140625" style="1"/>
  </cols>
  <sheetData>
    <row r="1" spans="1:13">
      <c r="A1" s="2"/>
      <c r="L1" s="2"/>
      <c r="M1" s="2" t="s">
        <v>27</v>
      </c>
    </row>
    <row r="2" spans="1:13">
      <c r="A2" s="2"/>
      <c r="L2" s="2"/>
      <c r="M2" s="2" t="s">
        <v>28</v>
      </c>
    </row>
    <row r="3" spans="1:13">
      <c r="A3" s="2"/>
      <c r="L3" s="2"/>
      <c r="M3" s="2" t="s">
        <v>29</v>
      </c>
    </row>
    <row r="4" spans="1:13">
      <c r="A4" s="2"/>
      <c r="L4" s="2"/>
      <c r="M4" s="2" t="s">
        <v>30</v>
      </c>
    </row>
    <row r="5" spans="1:13">
      <c r="A5" s="2"/>
      <c r="L5" s="2"/>
      <c r="M5" s="2" t="s">
        <v>31</v>
      </c>
    </row>
    <row r="6" spans="1:13">
      <c r="A6" s="2"/>
      <c r="L6" s="2"/>
      <c r="M6" s="2" t="s">
        <v>32</v>
      </c>
    </row>
    <row r="7" spans="1:13">
      <c r="A7" s="2"/>
      <c r="L7" s="2"/>
      <c r="M7" s="2" t="s">
        <v>33</v>
      </c>
    </row>
    <row r="8" spans="1:13">
      <c r="A8" s="3"/>
    </row>
    <row r="9" spans="1:13">
      <c r="A9" s="420" t="s">
        <v>80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</row>
    <row r="10" spans="1:13" ht="14.25" customHeight="1">
      <c r="A10" s="420" t="s">
        <v>332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</row>
    <row r="11" spans="1:13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</row>
    <row r="12" spans="1:13" ht="15.75" thickBot="1">
      <c r="A12" s="3"/>
    </row>
    <row r="13" spans="1:13" ht="174" customHeight="1" thickBot="1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147</v>
      </c>
      <c r="J13" s="5" t="s">
        <v>168</v>
      </c>
      <c r="K13" s="5" t="s">
        <v>45</v>
      </c>
      <c r="L13" s="5" t="s">
        <v>46</v>
      </c>
      <c r="M13" s="5" t="s">
        <v>47</v>
      </c>
    </row>
    <row r="14" spans="1:13" ht="115.5" hidden="1" thickBot="1">
      <c r="A14" s="430" t="s">
        <v>125</v>
      </c>
      <c r="B14" s="430" t="s">
        <v>0</v>
      </c>
      <c r="C14" s="430" t="s">
        <v>63</v>
      </c>
      <c r="D14" s="6" t="s">
        <v>51</v>
      </c>
      <c r="E14" s="6" t="s">
        <v>3</v>
      </c>
      <c r="F14" s="6" t="s">
        <v>49</v>
      </c>
      <c r="G14" s="6"/>
      <c r="H14" s="6"/>
      <c r="I14" s="7"/>
      <c r="J14" s="500"/>
      <c r="K14" s="6"/>
      <c r="L14" s="6" t="s">
        <v>62</v>
      </c>
      <c r="M14" s="430">
        <v>97.6</v>
      </c>
    </row>
    <row r="15" spans="1:13" ht="15.75" hidden="1" customHeight="1" thickBot="1">
      <c r="A15" s="431"/>
      <c r="B15" s="431"/>
      <c r="C15" s="431"/>
      <c r="D15" s="8"/>
      <c r="E15" s="8" t="s">
        <v>4</v>
      </c>
      <c r="F15" s="8" t="s">
        <v>49</v>
      </c>
      <c r="G15" s="8"/>
      <c r="H15" s="8"/>
      <c r="I15" s="9"/>
      <c r="J15" s="501"/>
      <c r="K15" s="8"/>
      <c r="L15" s="6" t="s">
        <v>62</v>
      </c>
      <c r="M15" s="431"/>
    </row>
    <row r="16" spans="1:13" ht="15" hidden="1" customHeight="1" thickBot="1">
      <c r="A16" s="431"/>
      <c r="B16" s="431"/>
      <c r="C16" s="431"/>
      <c r="D16" s="8" t="s">
        <v>53</v>
      </c>
      <c r="E16" s="10" t="s">
        <v>3</v>
      </c>
      <c r="F16" s="8" t="s">
        <v>49</v>
      </c>
      <c r="G16" s="8"/>
      <c r="H16" s="8"/>
      <c r="I16" s="9"/>
      <c r="J16" s="501"/>
      <c r="K16" s="8"/>
      <c r="L16" s="6" t="s">
        <v>62</v>
      </c>
      <c r="M16" s="431"/>
    </row>
    <row r="17" spans="1:15" ht="15" hidden="1" customHeight="1" thickBot="1">
      <c r="A17" s="431"/>
      <c r="B17" s="431"/>
      <c r="C17" s="431"/>
      <c r="D17" s="8"/>
      <c r="E17" s="8" t="s">
        <v>4</v>
      </c>
      <c r="F17" s="8" t="s">
        <v>49</v>
      </c>
      <c r="G17" s="8"/>
      <c r="H17" s="8"/>
      <c r="I17" s="9"/>
      <c r="J17" s="501"/>
      <c r="K17" s="8"/>
      <c r="L17" s="6" t="s">
        <v>62</v>
      </c>
      <c r="M17" s="431"/>
    </row>
    <row r="18" spans="1:15" ht="15" hidden="1" customHeight="1" thickBot="1">
      <c r="A18" s="431"/>
      <c r="B18" s="431"/>
      <c r="C18" s="431"/>
      <c r="D18" s="8" t="s">
        <v>60</v>
      </c>
      <c r="E18" s="11" t="s">
        <v>3</v>
      </c>
      <c r="F18" s="8" t="s">
        <v>49</v>
      </c>
      <c r="G18" s="8"/>
      <c r="H18" s="8"/>
      <c r="I18" s="9"/>
      <c r="J18" s="501"/>
      <c r="K18" s="8"/>
      <c r="L18" s="6" t="s">
        <v>62</v>
      </c>
      <c r="M18" s="431"/>
      <c r="O18" s="1" t="s">
        <v>59</v>
      </c>
    </row>
    <row r="19" spans="1:15" ht="15" hidden="1" customHeight="1" thickBot="1">
      <c r="A19" s="431"/>
      <c r="B19" s="431"/>
      <c r="C19" s="431"/>
      <c r="D19" s="8"/>
      <c r="E19" s="8" t="s">
        <v>4</v>
      </c>
      <c r="F19" s="8" t="s">
        <v>49</v>
      </c>
      <c r="G19" s="8"/>
      <c r="H19" s="8"/>
      <c r="I19" s="9"/>
      <c r="J19" s="501"/>
      <c r="K19" s="8"/>
      <c r="L19" s="6" t="s">
        <v>62</v>
      </c>
      <c r="M19" s="431"/>
    </row>
    <row r="20" spans="1:15" ht="192" hidden="1" thickBot="1">
      <c r="A20" s="431"/>
      <c r="B20" s="431"/>
      <c r="C20" s="431"/>
      <c r="D20" s="12" t="s">
        <v>54</v>
      </c>
      <c r="E20" s="11" t="s">
        <v>3</v>
      </c>
      <c r="F20" s="8" t="s">
        <v>49</v>
      </c>
      <c r="G20" s="12"/>
      <c r="H20" s="12"/>
      <c r="I20" s="9"/>
      <c r="J20" s="501"/>
      <c r="K20" s="8"/>
      <c r="L20" s="6" t="s">
        <v>62</v>
      </c>
      <c r="M20" s="431"/>
      <c r="O20" s="1" t="s">
        <v>58</v>
      </c>
    </row>
    <row r="21" spans="1:15" ht="15" hidden="1" customHeight="1" thickBot="1">
      <c r="A21" s="431"/>
      <c r="B21" s="431"/>
      <c r="C21" s="431"/>
      <c r="D21" s="13"/>
      <c r="E21" s="8" t="s">
        <v>4</v>
      </c>
      <c r="F21" s="8" t="s">
        <v>49</v>
      </c>
      <c r="G21" s="6"/>
      <c r="H21" s="6"/>
      <c r="I21" s="9"/>
      <c r="J21" s="502"/>
      <c r="K21" s="8"/>
      <c r="L21" s="6" t="s">
        <v>62</v>
      </c>
      <c r="M21" s="431"/>
    </row>
    <row r="22" spans="1:15" ht="15.75" hidden="1" customHeight="1" thickBot="1">
      <c r="A22" s="431"/>
      <c r="B22" s="430" t="s">
        <v>5</v>
      </c>
      <c r="C22" s="430" t="s">
        <v>63</v>
      </c>
      <c r="D22" s="13" t="s">
        <v>55</v>
      </c>
      <c r="E22" s="14" t="s">
        <v>6</v>
      </c>
      <c r="F22" s="8" t="s">
        <v>49</v>
      </c>
      <c r="G22" s="6"/>
      <c r="H22" s="6"/>
      <c r="I22" s="9"/>
      <c r="J22" s="500"/>
      <c r="K22" s="8"/>
      <c r="L22" s="6" t="s">
        <v>62</v>
      </c>
      <c r="M22" s="431"/>
    </row>
    <row r="23" spans="1:15" ht="77.25" hidden="1" thickBot="1">
      <c r="A23" s="431"/>
      <c r="B23" s="493"/>
      <c r="C23" s="493"/>
      <c r="D23" s="15" t="s">
        <v>56</v>
      </c>
      <c r="E23" s="16" t="s">
        <v>6</v>
      </c>
      <c r="F23" s="8" t="s">
        <v>49</v>
      </c>
      <c r="G23" s="6"/>
      <c r="H23" s="6"/>
      <c r="I23" s="9"/>
      <c r="J23" s="502"/>
      <c r="K23" s="8"/>
      <c r="L23" s="6" t="s">
        <v>62</v>
      </c>
      <c r="M23" s="431"/>
      <c r="N23" s="1" t="s">
        <v>61</v>
      </c>
    </row>
    <row r="24" spans="1:15" ht="39" hidden="1" thickBot="1">
      <c r="A24" s="493"/>
      <c r="B24" s="32"/>
      <c r="C24" s="32"/>
      <c r="D24" s="8" t="s">
        <v>48</v>
      </c>
      <c r="E24" s="8" t="s">
        <v>57</v>
      </c>
      <c r="F24" s="8" t="s">
        <v>50</v>
      </c>
      <c r="G24" s="8"/>
      <c r="H24" s="8"/>
      <c r="I24" s="9"/>
      <c r="J24" s="31"/>
      <c r="K24" s="8"/>
      <c r="L24" s="6" t="s">
        <v>62</v>
      </c>
      <c r="M24" s="493"/>
    </row>
    <row r="25" spans="1:15" ht="104.25" customHeight="1" thickBot="1">
      <c r="A25" s="430" t="s">
        <v>125</v>
      </c>
      <c r="B25" s="430" t="s">
        <v>10</v>
      </c>
      <c r="C25" s="430" t="s">
        <v>63</v>
      </c>
      <c r="D25" s="8" t="s">
        <v>175</v>
      </c>
      <c r="E25" s="8" t="s">
        <v>11</v>
      </c>
      <c r="F25" s="8" t="s">
        <v>49</v>
      </c>
      <c r="G25" s="8">
        <v>100</v>
      </c>
      <c r="H25" s="8">
        <v>100</v>
      </c>
      <c r="I25" s="25">
        <f t="shared" ref="I25:I74" si="0">H25/G25*100</f>
        <v>100</v>
      </c>
      <c r="J25" s="433">
        <v>100</v>
      </c>
      <c r="K25" s="8"/>
      <c r="L25" s="6" t="s">
        <v>62</v>
      </c>
      <c r="M25" s="430"/>
    </row>
    <row r="26" spans="1:15" ht="158.25" customHeight="1" thickBot="1">
      <c r="A26" s="431"/>
      <c r="B26" s="431"/>
      <c r="C26" s="431"/>
      <c r="D26" s="8"/>
      <c r="E26" s="8" t="s">
        <v>12</v>
      </c>
      <c r="F26" s="8" t="s">
        <v>49</v>
      </c>
      <c r="G26" s="8">
        <v>100</v>
      </c>
      <c r="H26" s="8">
        <v>100</v>
      </c>
      <c r="I26" s="25">
        <f t="shared" si="0"/>
        <v>100</v>
      </c>
      <c r="J26" s="434"/>
      <c r="K26" s="8"/>
      <c r="L26" s="6" t="s">
        <v>62</v>
      </c>
      <c r="M26" s="431"/>
    </row>
    <row r="27" spans="1:15" ht="184.5" customHeight="1" thickBot="1">
      <c r="A27" s="431"/>
      <c r="B27" s="431"/>
      <c r="C27" s="431"/>
      <c r="D27" s="180" t="s">
        <v>252</v>
      </c>
      <c r="E27" s="8" t="s">
        <v>11</v>
      </c>
      <c r="F27" s="8" t="s">
        <v>49</v>
      </c>
      <c r="G27" s="8">
        <v>100</v>
      </c>
      <c r="H27" s="8">
        <v>100</v>
      </c>
      <c r="I27" s="25">
        <f t="shared" si="0"/>
        <v>100</v>
      </c>
      <c r="J27" s="434"/>
      <c r="K27" s="8"/>
      <c r="L27" s="6" t="s">
        <v>62</v>
      </c>
      <c r="M27" s="431"/>
      <c r="O27" s="1" t="s">
        <v>68</v>
      </c>
    </row>
    <row r="28" spans="1:15" ht="164.45" customHeight="1" thickBot="1">
      <c r="A28" s="431"/>
      <c r="B28" s="431"/>
      <c r="C28" s="431"/>
      <c r="D28" s="8"/>
      <c r="E28" s="8" t="s">
        <v>12</v>
      </c>
      <c r="F28" s="8" t="s">
        <v>49</v>
      </c>
      <c r="G28" s="8">
        <v>100</v>
      </c>
      <c r="H28" s="8">
        <v>100</v>
      </c>
      <c r="I28" s="25">
        <f t="shared" si="0"/>
        <v>100</v>
      </c>
      <c r="J28" s="434"/>
      <c r="K28" s="8"/>
      <c r="L28" s="6" t="s">
        <v>62</v>
      </c>
      <c r="M28" s="431"/>
    </row>
    <row r="29" spans="1:15" ht="162.75" customHeight="1" thickBot="1">
      <c r="A29" s="431"/>
      <c r="B29" s="431"/>
      <c r="C29" s="431"/>
      <c r="D29" s="8" t="s">
        <v>216</v>
      </c>
      <c r="E29" s="8" t="s">
        <v>11</v>
      </c>
      <c r="F29" s="8" t="s">
        <v>49</v>
      </c>
      <c r="G29" s="8">
        <v>100</v>
      </c>
      <c r="H29" s="8">
        <v>100</v>
      </c>
      <c r="I29" s="25">
        <f t="shared" si="0"/>
        <v>100</v>
      </c>
      <c r="J29" s="434"/>
      <c r="K29" s="8"/>
      <c r="L29" s="6" t="s">
        <v>62</v>
      </c>
      <c r="M29" s="431"/>
      <c r="O29" s="1" t="s">
        <v>71</v>
      </c>
    </row>
    <row r="30" spans="1:15" ht="164.25" customHeight="1" thickBot="1">
      <c r="A30" s="431"/>
      <c r="B30" s="431"/>
      <c r="C30" s="431"/>
      <c r="D30" s="8"/>
      <c r="E30" s="8" t="s">
        <v>12</v>
      </c>
      <c r="F30" s="8" t="s">
        <v>49</v>
      </c>
      <c r="G30" s="8">
        <v>100</v>
      </c>
      <c r="H30" s="8">
        <v>100</v>
      </c>
      <c r="I30" s="25">
        <f t="shared" si="0"/>
        <v>100</v>
      </c>
      <c r="J30" s="435"/>
      <c r="K30" s="8"/>
      <c r="L30" s="6" t="s">
        <v>62</v>
      </c>
      <c r="M30" s="431"/>
    </row>
    <row r="31" spans="1:15" ht="164.25" hidden="1" customHeight="1" thickBot="1">
      <c r="A31" s="431"/>
      <c r="B31" s="431"/>
      <c r="C31" s="431"/>
      <c r="D31" s="8" t="s">
        <v>69</v>
      </c>
      <c r="E31" s="8" t="s">
        <v>11</v>
      </c>
      <c r="F31" s="8"/>
      <c r="G31" s="8"/>
      <c r="H31" s="8"/>
      <c r="I31" s="25"/>
      <c r="J31" s="162"/>
      <c r="K31" s="8"/>
      <c r="L31" s="6"/>
      <c r="M31" s="431"/>
    </row>
    <row r="32" spans="1:15" ht="164.25" hidden="1" customHeight="1" thickBot="1">
      <c r="A32" s="431"/>
      <c r="B32" s="431"/>
      <c r="C32" s="431"/>
      <c r="D32" s="8"/>
      <c r="E32" s="8" t="s">
        <v>12</v>
      </c>
      <c r="F32" s="8"/>
      <c r="G32" s="8"/>
      <c r="H32" s="8"/>
      <c r="I32" s="25"/>
      <c r="J32" s="162"/>
      <c r="K32" s="8"/>
      <c r="L32" s="6"/>
      <c r="M32" s="431"/>
    </row>
    <row r="33" spans="1:14" ht="78" customHeight="1" thickBot="1">
      <c r="A33" s="431"/>
      <c r="B33" s="431"/>
      <c r="C33" s="431"/>
      <c r="D33" s="8" t="s">
        <v>214</v>
      </c>
      <c r="E33" s="8" t="s">
        <v>57</v>
      </c>
      <c r="F33" s="8" t="s">
        <v>50</v>
      </c>
      <c r="G33" s="8">
        <v>268</v>
      </c>
      <c r="H33" s="8">
        <v>286</v>
      </c>
      <c r="I33" s="9">
        <f t="shared" si="0"/>
        <v>106.71641791044777</v>
      </c>
      <c r="J33" s="434">
        <f>(I33+I34+I35)/3</f>
        <v>105.57213930348259</v>
      </c>
      <c r="K33" s="8"/>
      <c r="L33" s="6" t="s">
        <v>62</v>
      </c>
      <c r="M33" s="431"/>
      <c r="N33" s="1" t="s">
        <v>70</v>
      </c>
    </row>
    <row r="34" spans="1:14" ht="129.6" customHeight="1" thickBot="1">
      <c r="A34" s="431"/>
      <c r="B34" s="431"/>
      <c r="C34" s="431"/>
      <c r="D34" s="8" t="s">
        <v>215</v>
      </c>
      <c r="E34" s="8" t="s">
        <v>57</v>
      </c>
      <c r="F34" s="8" t="s">
        <v>50</v>
      </c>
      <c r="G34" s="8">
        <v>32</v>
      </c>
      <c r="H34" s="8">
        <v>45</v>
      </c>
      <c r="I34" s="9">
        <v>110</v>
      </c>
      <c r="J34" s="434"/>
      <c r="K34" s="8"/>
      <c r="L34" s="6" t="s">
        <v>62</v>
      </c>
      <c r="M34" s="431"/>
    </row>
    <row r="35" spans="1:14" ht="158.25" customHeight="1" thickBot="1">
      <c r="A35" s="493"/>
      <c r="B35" s="493"/>
      <c r="C35" s="493"/>
      <c r="D35" s="8" t="s">
        <v>217</v>
      </c>
      <c r="E35" s="8" t="s">
        <v>57</v>
      </c>
      <c r="F35" s="8" t="s">
        <v>50</v>
      </c>
      <c r="G35" s="8">
        <v>4</v>
      </c>
      <c r="H35" s="8">
        <v>4</v>
      </c>
      <c r="I35" s="25">
        <v>100</v>
      </c>
      <c r="J35" s="507"/>
      <c r="K35" s="8"/>
      <c r="L35" s="6" t="s">
        <v>62</v>
      </c>
      <c r="M35" s="431"/>
    </row>
    <row r="36" spans="1:14" ht="19.5" customHeight="1" thickBot="1">
      <c r="A36" s="91"/>
      <c r="B36" s="135" t="s">
        <v>195</v>
      </c>
      <c r="C36" s="52"/>
      <c r="D36" s="52"/>
      <c r="E36" s="52"/>
      <c r="F36" s="52"/>
      <c r="G36" s="52"/>
      <c r="H36" s="52"/>
      <c r="I36" s="52"/>
      <c r="J36" s="52"/>
      <c r="K36" s="52"/>
      <c r="L36" s="140"/>
      <c r="M36" s="53">
        <f>(J25+J33)/2</f>
        <v>102.78606965174129</v>
      </c>
    </row>
    <row r="37" spans="1:14" ht="98.25" customHeight="1" thickBot="1">
      <c r="A37" s="430"/>
      <c r="B37" s="430" t="s">
        <v>13</v>
      </c>
      <c r="C37" s="430" t="s">
        <v>63</v>
      </c>
      <c r="D37" s="8" t="s">
        <v>175</v>
      </c>
      <c r="E37" s="8" t="s">
        <v>14</v>
      </c>
      <c r="F37" s="8" t="s">
        <v>49</v>
      </c>
      <c r="G37" s="8">
        <v>90</v>
      </c>
      <c r="H37" s="8">
        <v>90</v>
      </c>
      <c r="I37" s="25">
        <f>H37/G37*100</f>
        <v>100</v>
      </c>
      <c r="J37" s="500">
        <v>100</v>
      </c>
      <c r="K37" s="8"/>
      <c r="L37" s="6" t="s">
        <v>62</v>
      </c>
      <c r="M37" s="497"/>
    </row>
    <row r="38" spans="1:14" ht="166.15" customHeight="1" thickBot="1">
      <c r="A38" s="431"/>
      <c r="B38" s="431"/>
      <c r="C38" s="431"/>
      <c r="D38" s="8"/>
      <c r="E38" s="8" t="s">
        <v>15</v>
      </c>
      <c r="F38" s="8" t="s">
        <v>49</v>
      </c>
      <c r="G38" s="8">
        <v>100</v>
      </c>
      <c r="H38" s="8">
        <v>100</v>
      </c>
      <c r="I38" s="25">
        <f t="shared" si="0"/>
        <v>100</v>
      </c>
      <c r="J38" s="501"/>
      <c r="K38" s="8"/>
      <c r="L38" s="6" t="s">
        <v>62</v>
      </c>
      <c r="M38" s="431"/>
    </row>
    <row r="39" spans="1:14" ht="135.6" customHeight="1" thickBot="1">
      <c r="A39" s="431"/>
      <c r="B39" s="431"/>
      <c r="C39" s="431"/>
      <c r="D39" s="8" t="s">
        <v>173</v>
      </c>
      <c r="E39" s="8" t="s">
        <v>14</v>
      </c>
      <c r="F39" s="8" t="s">
        <v>49</v>
      </c>
      <c r="G39" s="8">
        <v>100</v>
      </c>
      <c r="H39" s="8">
        <v>100</v>
      </c>
      <c r="I39" s="25">
        <f t="shared" si="0"/>
        <v>100</v>
      </c>
      <c r="J39" s="501"/>
      <c r="K39" s="8"/>
      <c r="L39" s="6" t="s">
        <v>62</v>
      </c>
      <c r="M39" s="431"/>
    </row>
    <row r="40" spans="1:14" ht="167.45" customHeight="1" thickBot="1">
      <c r="A40" s="431"/>
      <c r="B40" s="431"/>
      <c r="C40" s="431"/>
      <c r="D40" s="8"/>
      <c r="E40" s="8" t="s">
        <v>15</v>
      </c>
      <c r="F40" s="8" t="s">
        <v>49</v>
      </c>
      <c r="G40" s="8">
        <v>100</v>
      </c>
      <c r="H40" s="8">
        <v>100</v>
      </c>
      <c r="I40" s="25">
        <f t="shared" si="0"/>
        <v>100</v>
      </c>
      <c r="J40" s="501"/>
      <c r="K40" s="8"/>
      <c r="L40" s="6" t="s">
        <v>62</v>
      </c>
      <c r="M40" s="431"/>
    </row>
    <row r="41" spans="1:14" ht="165.6" customHeight="1" thickBot="1">
      <c r="A41" s="431"/>
      <c r="B41" s="431"/>
      <c r="C41" s="431"/>
      <c r="D41" s="8" t="s">
        <v>216</v>
      </c>
      <c r="E41" s="8" t="s">
        <v>14</v>
      </c>
      <c r="F41" s="8" t="s">
        <v>49</v>
      </c>
      <c r="G41" s="8">
        <v>100</v>
      </c>
      <c r="H41" s="8">
        <v>100</v>
      </c>
      <c r="I41" s="25">
        <f t="shared" si="0"/>
        <v>100</v>
      </c>
      <c r="J41" s="501"/>
      <c r="K41" s="8"/>
      <c r="L41" s="6" t="s">
        <v>62</v>
      </c>
      <c r="M41" s="431"/>
      <c r="N41" s="1" t="s">
        <v>72</v>
      </c>
    </row>
    <row r="42" spans="1:14" ht="158.25" customHeight="1" thickBot="1">
      <c r="A42" s="431"/>
      <c r="B42" s="431"/>
      <c r="C42" s="431"/>
      <c r="D42" s="8"/>
      <c r="E42" s="8" t="s">
        <v>15</v>
      </c>
      <c r="F42" s="8" t="s">
        <v>49</v>
      </c>
      <c r="G42" s="8">
        <v>100</v>
      </c>
      <c r="H42" s="8">
        <v>100</v>
      </c>
      <c r="I42" s="25">
        <f t="shared" si="0"/>
        <v>100</v>
      </c>
      <c r="J42" s="501"/>
      <c r="K42" s="8"/>
      <c r="L42" s="6" t="s">
        <v>62</v>
      </c>
      <c r="M42" s="431"/>
    </row>
    <row r="43" spans="1:14" ht="88.5" hidden="1" customHeight="1" thickBot="1">
      <c r="A43" s="431"/>
      <c r="B43" s="431"/>
      <c r="C43" s="431"/>
      <c r="D43" s="8" t="s">
        <v>69</v>
      </c>
      <c r="E43" s="8" t="s">
        <v>11</v>
      </c>
      <c r="F43" s="8" t="s">
        <v>49</v>
      </c>
      <c r="G43" s="8">
        <v>100</v>
      </c>
      <c r="H43" s="8">
        <v>100</v>
      </c>
      <c r="I43" s="9">
        <f t="shared" si="0"/>
        <v>100</v>
      </c>
      <c r="J43" s="501"/>
      <c r="K43" s="8"/>
      <c r="L43" s="6" t="s">
        <v>62</v>
      </c>
      <c r="M43" s="431"/>
      <c r="N43" s="1" t="s">
        <v>73</v>
      </c>
    </row>
    <row r="44" spans="1:14" ht="166.5" hidden="1" customHeight="1" thickBot="1">
      <c r="A44" s="431"/>
      <c r="B44" s="431"/>
      <c r="C44" s="431"/>
      <c r="D44" s="13"/>
      <c r="E44" s="6" t="s">
        <v>12</v>
      </c>
      <c r="F44" s="6" t="s">
        <v>49</v>
      </c>
      <c r="G44" s="6">
        <v>100</v>
      </c>
      <c r="H44" s="6">
        <v>100</v>
      </c>
      <c r="I44" s="7">
        <f t="shared" si="0"/>
        <v>100</v>
      </c>
      <c r="J44" s="501"/>
      <c r="K44" s="6"/>
      <c r="L44" s="6" t="s">
        <v>62</v>
      </c>
      <c r="M44" s="431"/>
    </row>
    <row r="45" spans="1:14" ht="80.25" hidden="1" customHeight="1" thickBot="1">
      <c r="A45" s="431"/>
      <c r="B45" s="431"/>
      <c r="C45" s="431"/>
      <c r="D45" s="12" t="s">
        <v>74</v>
      </c>
      <c r="E45" s="12" t="s">
        <v>23</v>
      </c>
      <c r="F45" s="6" t="s">
        <v>49</v>
      </c>
      <c r="G45" s="12">
        <v>100</v>
      </c>
      <c r="H45" s="12">
        <v>100</v>
      </c>
      <c r="I45" s="7">
        <f t="shared" si="0"/>
        <v>100</v>
      </c>
      <c r="J45" s="501"/>
      <c r="K45" s="12"/>
      <c r="L45" s="6" t="s">
        <v>62</v>
      </c>
      <c r="M45" s="431"/>
      <c r="N45" s="1" t="s">
        <v>75</v>
      </c>
    </row>
    <row r="46" spans="1:14" ht="15.75" hidden="1" customHeight="1" thickBot="1">
      <c r="A46" s="431"/>
      <c r="B46" s="431"/>
      <c r="C46" s="431"/>
      <c r="D46" s="13"/>
      <c r="E46" s="13" t="s">
        <v>24</v>
      </c>
      <c r="F46" s="6" t="s">
        <v>49</v>
      </c>
      <c r="G46" s="6">
        <v>100</v>
      </c>
      <c r="H46" s="6">
        <v>100</v>
      </c>
      <c r="I46" s="7">
        <f t="shared" si="0"/>
        <v>100</v>
      </c>
      <c r="J46" s="501"/>
      <c r="K46" s="6"/>
      <c r="L46" s="6" t="s">
        <v>62</v>
      </c>
      <c r="M46" s="431"/>
    </row>
    <row r="47" spans="1:14" ht="43.5" hidden="1" customHeight="1" thickBot="1">
      <c r="A47" s="431"/>
      <c r="B47" s="431"/>
      <c r="C47" s="431"/>
      <c r="D47" s="12"/>
      <c r="E47" s="12" t="s">
        <v>25</v>
      </c>
      <c r="F47" s="6" t="s">
        <v>49</v>
      </c>
      <c r="G47" s="12">
        <v>90</v>
      </c>
      <c r="H47" s="12">
        <v>83</v>
      </c>
      <c r="I47" s="7">
        <f t="shared" si="0"/>
        <v>92.222222222222229</v>
      </c>
      <c r="J47" s="502"/>
      <c r="K47" s="12"/>
      <c r="L47" s="6" t="s">
        <v>62</v>
      </c>
      <c r="M47" s="431"/>
    </row>
    <row r="48" spans="1:14" ht="68.25" customHeight="1" thickBot="1">
      <c r="A48" s="431"/>
      <c r="B48" s="431"/>
      <c r="C48" s="431"/>
      <c r="D48" s="13" t="s">
        <v>218</v>
      </c>
      <c r="E48" s="6" t="s">
        <v>57</v>
      </c>
      <c r="F48" s="6" t="s">
        <v>50</v>
      </c>
      <c r="G48" s="284">
        <v>226</v>
      </c>
      <c r="H48" s="284">
        <v>238</v>
      </c>
      <c r="I48" s="163">
        <f t="shared" si="0"/>
        <v>105.30973451327435</v>
      </c>
      <c r="J48" s="433">
        <v>108.4</v>
      </c>
      <c r="K48" s="12"/>
      <c r="L48" s="6"/>
      <c r="M48" s="431"/>
    </row>
    <row r="49" spans="1:15" ht="183.75" customHeight="1" thickBot="1">
      <c r="A49" s="431"/>
      <c r="B49" s="431"/>
      <c r="C49" s="431"/>
      <c r="D49" s="180" t="s">
        <v>252</v>
      </c>
      <c r="E49" s="6" t="s">
        <v>57</v>
      </c>
      <c r="F49" s="6" t="s">
        <v>50</v>
      </c>
      <c r="G49" s="12">
        <v>6</v>
      </c>
      <c r="H49" s="12">
        <v>7</v>
      </c>
      <c r="I49" s="9">
        <v>110</v>
      </c>
      <c r="J49" s="506"/>
      <c r="K49" s="11"/>
      <c r="L49" s="6"/>
      <c r="M49" s="431"/>
    </row>
    <row r="50" spans="1:15" ht="156.75" customHeight="1" thickBot="1">
      <c r="A50" s="493"/>
      <c r="B50" s="493"/>
      <c r="C50" s="493"/>
      <c r="D50" s="13" t="s">
        <v>217</v>
      </c>
      <c r="E50" s="6" t="s">
        <v>57</v>
      </c>
      <c r="F50" s="6" t="s">
        <v>50</v>
      </c>
      <c r="G50" s="6">
        <v>0</v>
      </c>
      <c r="H50" s="6">
        <v>3</v>
      </c>
      <c r="I50" s="9">
        <v>110</v>
      </c>
      <c r="J50" s="507"/>
      <c r="K50" s="8"/>
      <c r="L50" s="6" t="s">
        <v>62</v>
      </c>
      <c r="M50" s="431"/>
    </row>
    <row r="51" spans="1:15" ht="16.5" customHeight="1" thickBot="1">
      <c r="A51" s="91"/>
      <c r="B51" s="135" t="s">
        <v>195</v>
      </c>
      <c r="C51" s="52"/>
      <c r="D51" s="52"/>
      <c r="E51" s="52"/>
      <c r="F51" s="52"/>
      <c r="G51" s="52"/>
      <c r="H51" s="52"/>
      <c r="I51" s="52"/>
      <c r="J51" s="52"/>
      <c r="K51" s="52"/>
      <c r="L51" s="140"/>
      <c r="M51" s="70">
        <f>(J37+J48)/2</f>
        <v>104.2</v>
      </c>
    </row>
    <row r="52" spans="1:15" ht="78.75" customHeight="1" thickBot="1">
      <c r="A52" s="504"/>
      <c r="B52" s="504" t="s">
        <v>16</v>
      </c>
      <c r="C52" s="504" t="s">
        <v>63</v>
      </c>
      <c r="D52" s="8" t="s">
        <v>175</v>
      </c>
      <c r="E52" s="8" t="s">
        <v>20</v>
      </c>
      <c r="F52" s="6" t="s">
        <v>49</v>
      </c>
      <c r="G52" s="8">
        <v>100</v>
      </c>
      <c r="H52" s="8">
        <v>100</v>
      </c>
      <c r="I52" s="9">
        <f t="shared" si="0"/>
        <v>100</v>
      </c>
      <c r="J52" s="433">
        <f>(I52+I53+I54+I55)/4</f>
        <v>100</v>
      </c>
      <c r="K52" s="8"/>
      <c r="L52" s="6" t="s">
        <v>62</v>
      </c>
      <c r="M52" s="497"/>
      <c r="N52" s="1">
        <f>(75+96+98+92+70+95)/6</f>
        <v>87.666666666666671</v>
      </c>
      <c r="O52" s="1">
        <f>(95+98+92+98+67+98)/6</f>
        <v>91.333333333333329</v>
      </c>
    </row>
    <row r="53" spans="1:15" ht="150.6" customHeight="1" thickBot="1">
      <c r="A53" s="503"/>
      <c r="B53" s="503"/>
      <c r="C53" s="503"/>
      <c r="D53" s="8"/>
      <c r="E53" s="8" t="s">
        <v>21</v>
      </c>
      <c r="F53" s="6" t="s">
        <v>49</v>
      </c>
      <c r="G53" s="8">
        <v>100</v>
      </c>
      <c r="H53" s="8">
        <v>100</v>
      </c>
      <c r="I53" s="9">
        <f t="shared" si="0"/>
        <v>100</v>
      </c>
      <c r="J53" s="434"/>
      <c r="K53" s="8"/>
      <c r="L53" s="6" t="s">
        <v>62</v>
      </c>
      <c r="M53" s="431"/>
      <c r="N53" s="1">
        <f>(68+45+50+80+80+80)/6</f>
        <v>67.166666666666671</v>
      </c>
      <c r="O53" s="1">
        <f>(68+33+52+79+80+90)/6</f>
        <v>67</v>
      </c>
    </row>
    <row r="54" spans="1:15" ht="142.15" customHeight="1" thickBot="1">
      <c r="A54" s="503"/>
      <c r="B54" s="503"/>
      <c r="C54" s="503"/>
      <c r="D54" s="8" t="s">
        <v>173</v>
      </c>
      <c r="E54" s="8" t="s">
        <v>14</v>
      </c>
      <c r="F54" s="8" t="s">
        <v>49</v>
      </c>
      <c r="G54" s="8">
        <v>100</v>
      </c>
      <c r="H54" s="8">
        <v>100</v>
      </c>
      <c r="I54" s="25">
        <f t="shared" ref="I54:I55" si="1">H54/G54*100</f>
        <v>100</v>
      </c>
      <c r="J54" s="434"/>
      <c r="K54" s="8"/>
      <c r="L54" s="6" t="s">
        <v>62</v>
      </c>
      <c r="M54" s="431"/>
      <c r="N54" s="1">
        <f>(60+27+40+44+55+55)/6</f>
        <v>46.833333333333336</v>
      </c>
      <c r="O54" s="1">
        <f>(43+48+51+34+27+58)/6</f>
        <v>43.5</v>
      </c>
    </row>
    <row r="55" spans="1:15" ht="165" customHeight="1" thickBot="1">
      <c r="A55" s="503"/>
      <c r="B55" s="503"/>
      <c r="C55" s="503"/>
      <c r="D55" s="8"/>
      <c r="E55" s="8" t="s">
        <v>15</v>
      </c>
      <c r="F55" s="8" t="s">
        <v>49</v>
      </c>
      <c r="G55" s="8">
        <v>100</v>
      </c>
      <c r="H55" s="8">
        <v>100</v>
      </c>
      <c r="I55" s="25">
        <f t="shared" si="1"/>
        <v>100</v>
      </c>
      <c r="J55" s="434"/>
      <c r="K55" s="8"/>
      <c r="L55" s="6" t="s">
        <v>62</v>
      </c>
      <c r="M55" s="431"/>
      <c r="N55" s="1" t="s">
        <v>77</v>
      </c>
    </row>
    <row r="56" spans="1:15" ht="80.25" customHeight="1" thickBot="1">
      <c r="A56" s="503"/>
      <c r="B56" s="503"/>
      <c r="C56" s="503"/>
      <c r="D56" s="13" t="s">
        <v>218</v>
      </c>
      <c r="E56" s="6" t="s">
        <v>57</v>
      </c>
      <c r="F56" s="6" t="s">
        <v>50</v>
      </c>
      <c r="G56" s="8">
        <v>50</v>
      </c>
      <c r="H56" s="8">
        <v>44</v>
      </c>
      <c r="I56" s="315">
        <f t="shared" si="0"/>
        <v>88</v>
      </c>
      <c r="J56" s="424">
        <v>88</v>
      </c>
      <c r="K56" s="8"/>
      <c r="L56" s="6" t="s">
        <v>62</v>
      </c>
      <c r="M56" s="431"/>
    </row>
    <row r="57" spans="1:15" ht="192" hidden="1" thickBot="1">
      <c r="A57" s="505"/>
      <c r="B57" s="505"/>
      <c r="C57" s="505"/>
      <c r="D57" s="180" t="s">
        <v>252</v>
      </c>
      <c r="E57" s="6" t="s">
        <v>57</v>
      </c>
      <c r="F57" s="6" t="s">
        <v>50</v>
      </c>
      <c r="G57" s="6">
        <v>0</v>
      </c>
      <c r="H57" s="6">
        <v>0</v>
      </c>
      <c r="I57" s="313">
        <v>0</v>
      </c>
      <c r="J57" s="424"/>
      <c r="K57" s="6"/>
      <c r="L57" s="6" t="s">
        <v>62</v>
      </c>
      <c r="M57" s="431"/>
    </row>
    <row r="58" spans="1:15" ht="17.25" customHeight="1" thickBot="1">
      <c r="A58" s="92"/>
      <c r="B58" s="135" t="s">
        <v>195</v>
      </c>
      <c r="C58" s="52"/>
      <c r="D58" s="52"/>
      <c r="E58" s="52"/>
      <c r="F58" s="52"/>
      <c r="G58" s="52"/>
      <c r="H58" s="52"/>
      <c r="I58" s="52"/>
      <c r="J58" s="96"/>
      <c r="K58" s="52"/>
      <c r="L58" s="140"/>
      <c r="M58" s="70">
        <f>(J52+J56)/2</f>
        <v>94</v>
      </c>
    </row>
    <row r="59" spans="1:15" ht="87.75" customHeight="1" thickBot="1">
      <c r="A59" s="504"/>
      <c r="B59" s="499" t="s">
        <v>294</v>
      </c>
      <c r="C59" s="430" t="s">
        <v>63</v>
      </c>
      <c r="D59" s="8" t="s">
        <v>295</v>
      </c>
      <c r="E59" s="8" t="s">
        <v>20</v>
      </c>
      <c r="F59" s="6" t="s">
        <v>49</v>
      </c>
      <c r="G59" s="8">
        <v>100</v>
      </c>
      <c r="H59" s="8">
        <v>100</v>
      </c>
      <c r="I59" s="9">
        <f t="shared" ref="I59:I63" si="2">H59/G59*100</f>
        <v>100</v>
      </c>
      <c r="J59" s="433">
        <f>(I59+I60+I61+I62)/4</f>
        <v>100</v>
      </c>
      <c r="K59" s="8"/>
      <c r="L59" s="6" t="s">
        <v>62</v>
      </c>
      <c r="M59" s="497"/>
    </row>
    <row r="60" spans="1:15" ht="145.5" customHeight="1" thickBot="1">
      <c r="A60" s="503"/>
      <c r="B60" s="432"/>
      <c r="C60" s="431"/>
      <c r="D60" s="8"/>
      <c r="E60" s="8" t="s">
        <v>21</v>
      </c>
      <c r="F60" s="6" t="s">
        <v>49</v>
      </c>
      <c r="G60" s="8">
        <v>100</v>
      </c>
      <c r="H60" s="8">
        <v>100</v>
      </c>
      <c r="I60" s="9">
        <f t="shared" si="2"/>
        <v>100</v>
      </c>
      <c r="J60" s="434"/>
      <c r="K60" s="8"/>
      <c r="L60" s="6" t="s">
        <v>62</v>
      </c>
      <c r="M60" s="431"/>
    </row>
    <row r="61" spans="1:15" ht="102.75" customHeight="1" thickBot="1">
      <c r="A61" s="503"/>
      <c r="B61" s="432"/>
      <c r="C61" s="431"/>
      <c r="D61" s="8" t="s">
        <v>296</v>
      </c>
      <c r="E61" s="8" t="s">
        <v>14</v>
      </c>
      <c r="F61" s="8" t="s">
        <v>49</v>
      </c>
      <c r="G61" s="8">
        <v>100</v>
      </c>
      <c r="H61" s="8">
        <v>100</v>
      </c>
      <c r="I61" s="25">
        <f t="shared" si="2"/>
        <v>100</v>
      </c>
      <c r="J61" s="434"/>
      <c r="K61" s="8"/>
      <c r="L61" s="6" t="s">
        <v>62</v>
      </c>
      <c r="M61" s="431"/>
    </row>
    <row r="62" spans="1:15" ht="155.25" customHeight="1" thickBot="1">
      <c r="A62" s="503"/>
      <c r="B62" s="432"/>
      <c r="C62" s="431"/>
      <c r="D62" s="8"/>
      <c r="E62" s="8" t="s">
        <v>15</v>
      </c>
      <c r="F62" s="8" t="s">
        <v>49</v>
      </c>
      <c r="G62" s="8">
        <v>100</v>
      </c>
      <c r="H62" s="8">
        <v>100</v>
      </c>
      <c r="I62" s="25">
        <f t="shared" si="2"/>
        <v>100</v>
      </c>
      <c r="J62" s="435"/>
      <c r="K62" s="8"/>
      <c r="L62" s="6" t="s">
        <v>62</v>
      </c>
      <c r="M62" s="445"/>
    </row>
    <row r="63" spans="1:15" ht="80.25" customHeight="1" thickBot="1">
      <c r="A63" s="352"/>
      <c r="B63" s="432"/>
      <c r="C63" s="431"/>
      <c r="D63" s="13" t="s">
        <v>297</v>
      </c>
      <c r="E63" s="6" t="s">
        <v>57</v>
      </c>
      <c r="F63" s="6" t="s">
        <v>50</v>
      </c>
      <c r="G63" s="8">
        <v>5</v>
      </c>
      <c r="H63" s="8">
        <v>5</v>
      </c>
      <c r="I63" s="315">
        <f t="shared" si="2"/>
        <v>100</v>
      </c>
      <c r="J63" s="475">
        <f>(I63+I64)/2</f>
        <v>100</v>
      </c>
      <c r="K63" s="8"/>
      <c r="L63" s="52" t="s">
        <v>62</v>
      </c>
      <c r="M63" s="351"/>
    </row>
    <row r="64" spans="1:15" ht="80.25" customHeight="1" thickBot="1">
      <c r="A64" s="352"/>
      <c r="B64" s="480"/>
      <c r="C64" s="493"/>
      <c r="D64" s="13" t="s">
        <v>298</v>
      </c>
      <c r="E64" s="6" t="s">
        <v>57</v>
      </c>
      <c r="F64" s="6" t="s">
        <v>50</v>
      </c>
      <c r="G64" s="8">
        <v>60</v>
      </c>
      <c r="H64" s="8">
        <v>60</v>
      </c>
      <c r="I64" s="315">
        <f t="shared" ref="I64" si="3">H64/G64*100</f>
        <v>100</v>
      </c>
      <c r="J64" s="498"/>
      <c r="K64" s="8"/>
      <c r="L64" s="52" t="s">
        <v>62</v>
      </c>
      <c r="M64" s="188"/>
    </row>
    <row r="65" spans="1:13" ht="17.25" customHeight="1" thickBot="1">
      <c r="A65" s="352"/>
      <c r="B65" s="135" t="s">
        <v>195</v>
      </c>
      <c r="C65" s="52"/>
      <c r="D65" s="52"/>
      <c r="E65" s="52"/>
      <c r="F65" s="52"/>
      <c r="G65" s="52"/>
      <c r="H65" s="52"/>
      <c r="I65" s="52"/>
      <c r="J65" s="96"/>
      <c r="K65" s="52"/>
      <c r="L65" s="140"/>
      <c r="M65" s="70">
        <f>(J59+J63)/2</f>
        <v>100</v>
      </c>
    </row>
    <row r="66" spans="1:13" ht="87" hidden="1" customHeight="1" thickBot="1">
      <c r="A66" s="504"/>
      <c r="B66" s="504" t="s">
        <v>22</v>
      </c>
      <c r="C66" s="504" t="s">
        <v>63</v>
      </c>
      <c r="D66" s="8" t="s">
        <v>219</v>
      </c>
      <c r="E66" s="8" t="s">
        <v>126</v>
      </c>
      <c r="F66" s="6" t="s">
        <v>49</v>
      </c>
      <c r="G66" s="8">
        <v>100</v>
      </c>
      <c r="H66" s="8">
        <v>100</v>
      </c>
      <c r="I66" s="9">
        <f t="shared" si="0"/>
        <v>100</v>
      </c>
      <c r="J66" s="500">
        <f>(I66+I67+I68+I69)/4</f>
        <v>100</v>
      </c>
      <c r="K66" s="8"/>
      <c r="L66" s="6" t="s">
        <v>62</v>
      </c>
      <c r="M66" s="92"/>
    </row>
    <row r="67" spans="1:13" ht="99.75" hidden="1" customHeight="1" thickBot="1">
      <c r="A67" s="503"/>
      <c r="B67" s="503"/>
      <c r="C67" s="503"/>
      <c r="D67" s="8"/>
      <c r="E67" s="11" t="s">
        <v>9</v>
      </c>
      <c r="F67" s="6" t="s">
        <v>49</v>
      </c>
      <c r="G67" s="8">
        <v>100</v>
      </c>
      <c r="H67" s="8">
        <v>100</v>
      </c>
      <c r="I67" s="9">
        <f t="shared" si="0"/>
        <v>100</v>
      </c>
      <c r="J67" s="501"/>
      <c r="K67" s="8"/>
      <c r="L67" s="6" t="s">
        <v>62</v>
      </c>
      <c r="M67" s="92"/>
    </row>
    <row r="68" spans="1:13" ht="141" thickBot="1">
      <c r="A68" s="503"/>
      <c r="B68" s="503"/>
      <c r="C68" s="503"/>
      <c r="D68" s="8" t="s">
        <v>341</v>
      </c>
      <c r="E68" s="8" t="s">
        <v>126</v>
      </c>
      <c r="F68" s="6" t="s">
        <v>49</v>
      </c>
      <c r="G68" s="8">
        <v>100</v>
      </c>
      <c r="H68" s="8">
        <v>100</v>
      </c>
      <c r="I68" s="9">
        <f t="shared" si="0"/>
        <v>100</v>
      </c>
      <c r="J68" s="501"/>
      <c r="K68" s="8"/>
      <c r="L68" s="6" t="s">
        <v>62</v>
      </c>
      <c r="M68" s="92"/>
    </row>
    <row r="69" spans="1:13" ht="96" customHeight="1" thickBot="1">
      <c r="A69" s="503"/>
      <c r="B69" s="503"/>
      <c r="C69" s="503"/>
      <c r="D69" s="8"/>
      <c r="E69" s="11" t="s">
        <v>9</v>
      </c>
      <c r="F69" s="6" t="s">
        <v>49</v>
      </c>
      <c r="G69" s="8">
        <v>100</v>
      </c>
      <c r="H69" s="8">
        <v>100</v>
      </c>
      <c r="I69" s="9">
        <f t="shared" si="0"/>
        <v>100</v>
      </c>
      <c r="J69" s="502"/>
      <c r="K69" s="8"/>
      <c r="L69" s="6" t="s">
        <v>62</v>
      </c>
      <c r="M69" s="92"/>
    </row>
    <row r="70" spans="1:13" s="214" customFormat="1" ht="96" customHeight="1" thickBot="1">
      <c r="A70" s="503"/>
      <c r="B70" s="503"/>
      <c r="C70" s="503"/>
      <c r="D70" s="151" t="s">
        <v>221</v>
      </c>
      <c r="E70" s="8" t="s">
        <v>141</v>
      </c>
      <c r="F70" s="152" t="s">
        <v>245</v>
      </c>
      <c r="G70" s="133">
        <v>70550</v>
      </c>
      <c r="H70" s="133">
        <v>70550</v>
      </c>
      <c r="I70" s="213">
        <f t="shared" si="0"/>
        <v>100</v>
      </c>
      <c r="J70" s="433">
        <f>I70</f>
        <v>100</v>
      </c>
      <c r="K70" s="133"/>
      <c r="L70" s="152"/>
      <c r="M70" s="211"/>
    </row>
    <row r="71" spans="1:13" ht="129.6" hidden="1" customHeight="1" thickBot="1">
      <c r="A71" s="508"/>
      <c r="B71" s="508"/>
      <c r="C71" s="508"/>
      <c r="D71" s="212" t="s">
        <v>220</v>
      </c>
      <c r="E71" s="8" t="s">
        <v>57</v>
      </c>
      <c r="F71" s="8" t="s">
        <v>245</v>
      </c>
      <c r="G71" s="8"/>
      <c r="H71" s="8"/>
      <c r="I71" s="9" t="e">
        <f t="shared" si="0"/>
        <v>#DIV/0!</v>
      </c>
      <c r="J71" s="507"/>
      <c r="K71" s="8"/>
      <c r="L71" s="8" t="s">
        <v>62</v>
      </c>
      <c r="M71" s="94"/>
    </row>
    <row r="72" spans="1:13" ht="15.75" hidden="1" customHeight="1" thickBot="1">
      <c r="A72" s="503" t="s">
        <v>79</v>
      </c>
      <c r="B72" s="503" t="s">
        <v>7</v>
      </c>
      <c r="C72" s="503" t="s">
        <v>63</v>
      </c>
      <c r="D72" s="8" t="s">
        <v>65</v>
      </c>
      <c r="E72" s="8" t="s">
        <v>8</v>
      </c>
      <c r="F72" s="6" t="s">
        <v>49</v>
      </c>
      <c r="G72" s="8">
        <v>57</v>
      </c>
      <c r="H72" s="8">
        <v>57</v>
      </c>
      <c r="I72" s="9">
        <f t="shared" si="0"/>
        <v>100</v>
      </c>
      <c r="J72" s="500">
        <v>100</v>
      </c>
      <c r="K72" s="8"/>
      <c r="L72" s="6" t="s">
        <v>62</v>
      </c>
      <c r="M72" s="430">
        <v>97</v>
      </c>
    </row>
    <row r="73" spans="1:13" ht="15.75" hidden="1" customHeight="1" thickBot="1">
      <c r="A73" s="503"/>
      <c r="B73" s="503"/>
      <c r="C73" s="503"/>
      <c r="D73" s="8"/>
      <c r="E73" s="8" t="s">
        <v>9</v>
      </c>
      <c r="F73" s="6" t="s">
        <v>49</v>
      </c>
      <c r="G73" s="8">
        <v>98</v>
      </c>
      <c r="H73" s="8">
        <v>98</v>
      </c>
      <c r="I73" s="9">
        <f t="shared" si="0"/>
        <v>100</v>
      </c>
      <c r="J73" s="502"/>
      <c r="K73" s="8"/>
      <c r="L73" s="6" t="s">
        <v>62</v>
      </c>
      <c r="M73" s="431"/>
    </row>
    <row r="74" spans="1:13" ht="0.75" hidden="1" customHeight="1">
      <c r="A74" s="503"/>
      <c r="B74" s="503"/>
      <c r="C74" s="503"/>
      <c r="D74" s="51" t="s">
        <v>48</v>
      </c>
      <c r="E74" s="67" t="s">
        <v>57</v>
      </c>
      <c r="F74" s="67" t="s">
        <v>50</v>
      </c>
      <c r="G74" s="67">
        <v>1708</v>
      </c>
      <c r="H74" s="67">
        <v>1664</v>
      </c>
      <c r="I74" s="69">
        <f t="shared" si="0"/>
        <v>97.423887587822009</v>
      </c>
      <c r="J74" s="50">
        <v>97.4</v>
      </c>
      <c r="K74" s="67"/>
      <c r="L74" s="67" t="s">
        <v>62</v>
      </c>
      <c r="M74" s="431"/>
    </row>
    <row r="75" spans="1:13" ht="17.25" customHeight="1">
      <c r="A75" s="83"/>
      <c r="B75" s="348" t="s">
        <v>195</v>
      </c>
      <c r="C75" s="348"/>
      <c r="D75" s="348"/>
      <c r="E75" s="348"/>
      <c r="F75" s="348"/>
      <c r="G75" s="348"/>
      <c r="H75" s="348"/>
      <c r="I75" s="349"/>
      <c r="J75" s="350"/>
      <c r="K75" s="348"/>
      <c r="L75" s="154"/>
      <c r="M75" s="19">
        <f>(J66+J70)/2</f>
        <v>100</v>
      </c>
    </row>
    <row r="76" spans="1:13" ht="15.75" customHeight="1">
      <c r="A76" s="472" t="s">
        <v>170</v>
      </c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439"/>
      <c r="M76" s="19">
        <f>(M36+M51+M58+M65+M75)/5</f>
        <v>100.19721393034825</v>
      </c>
    </row>
    <row r="77" spans="1:13" ht="18.600000000000001" customHeight="1">
      <c r="A77" s="1" t="s">
        <v>150</v>
      </c>
      <c r="G77" s="55"/>
      <c r="H77" s="55"/>
      <c r="I77" s="63"/>
      <c r="J77" s="64"/>
      <c r="K77" s="55"/>
      <c r="L77" s="55"/>
      <c r="M77" s="54"/>
    </row>
    <row r="78" spans="1:13" ht="18.600000000000001" customHeight="1">
      <c r="A78" s="1" t="s">
        <v>151</v>
      </c>
      <c r="G78" s="55"/>
      <c r="H78" s="55"/>
      <c r="I78" s="63"/>
      <c r="J78" s="64"/>
      <c r="K78" s="55"/>
      <c r="L78" s="55"/>
      <c r="M78" s="54"/>
    </row>
    <row r="79" spans="1:13" ht="16.149999999999999" customHeight="1">
      <c r="A79" s="1" t="s">
        <v>333</v>
      </c>
      <c r="G79" s="55"/>
      <c r="H79" s="55"/>
      <c r="I79" s="63"/>
      <c r="J79" s="64"/>
      <c r="K79" s="55"/>
      <c r="L79" s="55"/>
      <c r="M79" s="54"/>
    </row>
    <row r="80" spans="1:13" ht="10.15" hidden="1" customHeight="1"/>
    <row r="81" spans="1:7" ht="20.25" customHeight="1">
      <c r="A81" s="1" t="s">
        <v>127</v>
      </c>
      <c r="G81" s="1" t="s">
        <v>128</v>
      </c>
    </row>
    <row r="82" spans="1:7" ht="15" customHeight="1"/>
    <row r="83" spans="1:7" ht="0.6" customHeight="1"/>
    <row r="84" spans="1:7" ht="15.75" customHeight="1"/>
    <row r="85" spans="1:7" ht="15.75" customHeight="1"/>
    <row r="86" spans="1:7" ht="15" customHeight="1"/>
  </sheetData>
  <mergeCells count="46">
    <mergeCell ref="A25:A35"/>
    <mergeCell ref="B66:B71"/>
    <mergeCell ref="J66:J69"/>
    <mergeCell ref="A52:A57"/>
    <mergeCell ref="B52:B57"/>
    <mergeCell ref="A66:A71"/>
    <mergeCell ref="C66:C71"/>
    <mergeCell ref="J25:J30"/>
    <mergeCell ref="J33:J35"/>
    <mergeCell ref="J70:J71"/>
    <mergeCell ref="J52:J55"/>
    <mergeCell ref="J56:J57"/>
    <mergeCell ref="A59:A62"/>
    <mergeCell ref="J59:J62"/>
    <mergeCell ref="A76:L76"/>
    <mergeCell ref="M25:M35"/>
    <mergeCell ref="M37:M50"/>
    <mergeCell ref="M52:M57"/>
    <mergeCell ref="A72:A74"/>
    <mergeCell ref="B72:B74"/>
    <mergeCell ref="C72:C74"/>
    <mergeCell ref="J72:J73"/>
    <mergeCell ref="C52:C57"/>
    <mergeCell ref="M72:M74"/>
    <mergeCell ref="A37:A50"/>
    <mergeCell ref="B37:B50"/>
    <mergeCell ref="B25:B35"/>
    <mergeCell ref="C25:C35"/>
    <mergeCell ref="J48:J50"/>
    <mergeCell ref="C37:C50"/>
    <mergeCell ref="M59:M62"/>
    <mergeCell ref="J63:J64"/>
    <mergeCell ref="B59:B64"/>
    <mergeCell ref="C59:C64"/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J37:J47"/>
  </mergeCells>
  <pageMargins left="0.51181102362204722" right="0.51181102362204722" top="0.55118110236220474" bottom="0.55118110236220474" header="0.31496062992125984" footer="0.31496062992125984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86"/>
  <sheetViews>
    <sheetView topLeftCell="A61" workbookViewId="0">
      <selection activeCell="G51" sqref="G51"/>
    </sheetView>
  </sheetViews>
  <sheetFormatPr defaultColWidth="9.140625" defaultRowHeight="1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11.42578125" style="1" bestFit="1" customWidth="1"/>
    <col min="14" max="16" width="0" style="1" hidden="1" customWidth="1"/>
    <col min="17" max="16384" width="9.140625" style="1"/>
  </cols>
  <sheetData>
    <row r="1" spans="1:13">
      <c r="A1" s="2"/>
      <c r="L1" s="2"/>
      <c r="M1" s="2" t="s">
        <v>27</v>
      </c>
    </row>
    <row r="2" spans="1:13">
      <c r="A2" s="2"/>
      <c r="L2" s="2"/>
      <c r="M2" s="2" t="s">
        <v>28</v>
      </c>
    </row>
    <row r="3" spans="1:13">
      <c r="A3" s="2"/>
      <c r="L3" s="2"/>
      <c r="M3" s="2" t="s">
        <v>29</v>
      </c>
    </row>
    <row r="4" spans="1:13">
      <c r="A4" s="2"/>
      <c r="L4" s="2"/>
      <c r="M4" s="2" t="s">
        <v>30</v>
      </c>
    </row>
    <row r="5" spans="1:13">
      <c r="A5" s="2"/>
      <c r="L5" s="2"/>
      <c r="M5" s="2" t="s">
        <v>31</v>
      </c>
    </row>
    <row r="6" spans="1:13">
      <c r="A6" s="2"/>
      <c r="L6" s="2"/>
      <c r="M6" s="2" t="s">
        <v>32</v>
      </c>
    </row>
    <row r="7" spans="1:13">
      <c r="A7" s="2"/>
      <c r="L7" s="2"/>
      <c r="M7" s="2" t="s">
        <v>33</v>
      </c>
    </row>
    <row r="8" spans="1:13">
      <c r="A8" s="3"/>
    </row>
    <row r="9" spans="1:13">
      <c r="A9" s="420" t="s">
        <v>80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</row>
    <row r="10" spans="1:13">
      <c r="A10" s="420" t="s">
        <v>313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</row>
    <row r="11" spans="1:13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</row>
    <row r="12" spans="1:13" ht="15.75" thickBot="1">
      <c r="A12" s="3"/>
    </row>
    <row r="13" spans="1:13" ht="171.6" customHeight="1" thickBot="1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171</v>
      </c>
      <c r="J13" s="5" t="s">
        <v>44</v>
      </c>
      <c r="K13" s="5" t="s">
        <v>45</v>
      </c>
      <c r="L13" s="5" t="s">
        <v>46</v>
      </c>
      <c r="M13" s="5" t="s">
        <v>47</v>
      </c>
    </row>
    <row r="14" spans="1:13" ht="119.45" hidden="1" customHeight="1" thickBot="1">
      <c r="A14" s="430" t="s">
        <v>52</v>
      </c>
      <c r="B14" s="430" t="s">
        <v>0</v>
      </c>
      <c r="C14" s="430" t="s">
        <v>63</v>
      </c>
      <c r="D14" s="6" t="s">
        <v>51</v>
      </c>
      <c r="E14" s="6" t="s">
        <v>3</v>
      </c>
      <c r="F14" s="6" t="s">
        <v>49</v>
      </c>
      <c r="G14" s="6">
        <v>100</v>
      </c>
      <c r="H14" s="6">
        <v>100</v>
      </c>
      <c r="I14" s="7">
        <f t="shared" ref="I14:I72" si="0">H14/G14*100</f>
        <v>100</v>
      </c>
      <c r="J14" s="500">
        <v>100</v>
      </c>
      <c r="K14" s="6"/>
      <c r="L14" s="6" t="s">
        <v>62</v>
      </c>
      <c r="M14" s="430">
        <v>97.6</v>
      </c>
    </row>
    <row r="15" spans="1:13" ht="15" hidden="1" customHeight="1" thickBot="1">
      <c r="A15" s="431"/>
      <c r="B15" s="431"/>
      <c r="C15" s="431"/>
      <c r="D15" s="8"/>
      <c r="E15" s="8" t="s">
        <v>4</v>
      </c>
      <c r="F15" s="8" t="s">
        <v>49</v>
      </c>
      <c r="G15" s="8">
        <v>99</v>
      </c>
      <c r="H15" s="8">
        <v>99</v>
      </c>
      <c r="I15" s="9">
        <f t="shared" si="0"/>
        <v>100</v>
      </c>
      <c r="J15" s="501"/>
      <c r="K15" s="8"/>
      <c r="L15" s="6" t="s">
        <v>62</v>
      </c>
      <c r="M15" s="431"/>
    </row>
    <row r="16" spans="1:13" ht="14.45" hidden="1" customHeight="1" thickBot="1">
      <c r="A16" s="431"/>
      <c r="B16" s="431"/>
      <c r="C16" s="431"/>
      <c r="D16" s="8" t="s">
        <v>53</v>
      </c>
      <c r="E16" s="10" t="s">
        <v>3</v>
      </c>
      <c r="F16" s="8" t="s">
        <v>49</v>
      </c>
      <c r="G16" s="8">
        <v>100</v>
      </c>
      <c r="H16" s="8">
        <v>100</v>
      </c>
      <c r="I16" s="9">
        <f t="shared" si="0"/>
        <v>100</v>
      </c>
      <c r="J16" s="501"/>
      <c r="K16" s="8"/>
      <c r="L16" s="6" t="s">
        <v>62</v>
      </c>
      <c r="M16" s="431"/>
    </row>
    <row r="17" spans="1:15" ht="14.45" hidden="1" customHeight="1" thickBot="1">
      <c r="A17" s="431"/>
      <c r="B17" s="431"/>
      <c r="C17" s="431"/>
      <c r="D17" s="8"/>
      <c r="E17" s="8" t="s">
        <v>4</v>
      </c>
      <c r="F17" s="8" t="s">
        <v>49</v>
      </c>
      <c r="G17" s="8">
        <v>99.5</v>
      </c>
      <c r="H17" s="8">
        <v>99.5</v>
      </c>
      <c r="I17" s="9">
        <f t="shared" si="0"/>
        <v>100</v>
      </c>
      <c r="J17" s="501"/>
      <c r="K17" s="8"/>
      <c r="L17" s="6" t="s">
        <v>62</v>
      </c>
      <c r="M17" s="431"/>
    </row>
    <row r="18" spans="1:15" ht="1.1499999999999999" hidden="1" customHeight="1" thickBot="1">
      <c r="A18" s="431"/>
      <c r="B18" s="431"/>
      <c r="C18" s="431"/>
      <c r="D18" s="8" t="s">
        <v>60</v>
      </c>
      <c r="E18" s="11" t="s">
        <v>3</v>
      </c>
      <c r="F18" s="8" t="s">
        <v>49</v>
      </c>
      <c r="G18" s="8">
        <v>100</v>
      </c>
      <c r="H18" s="8">
        <v>100</v>
      </c>
      <c r="I18" s="9">
        <f t="shared" si="0"/>
        <v>100</v>
      </c>
      <c r="J18" s="501"/>
      <c r="K18" s="8"/>
      <c r="L18" s="6" t="s">
        <v>62</v>
      </c>
      <c r="M18" s="431"/>
      <c r="O18" s="1" t="s">
        <v>59</v>
      </c>
    </row>
    <row r="19" spans="1:15" ht="14.45" hidden="1" customHeight="1" thickBot="1">
      <c r="A19" s="431"/>
      <c r="B19" s="431"/>
      <c r="C19" s="431"/>
      <c r="D19" s="8"/>
      <c r="E19" s="8" t="s">
        <v>4</v>
      </c>
      <c r="F19" s="8" t="s">
        <v>49</v>
      </c>
      <c r="G19" s="8">
        <v>100</v>
      </c>
      <c r="H19" s="8">
        <v>100</v>
      </c>
      <c r="I19" s="9">
        <f t="shared" si="0"/>
        <v>100</v>
      </c>
      <c r="J19" s="501"/>
      <c r="K19" s="8"/>
      <c r="L19" s="6" t="s">
        <v>62</v>
      </c>
      <c r="M19" s="431"/>
    </row>
    <row r="20" spans="1:15" ht="198.6" hidden="1" customHeight="1" thickBot="1">
      <c r="A20" s="431"/>
      <c r="B20" s="431"/>
      <c r="C20" s="431"/>
      <c r="D20" s="12" t="s">
        <v>54</v>
      </c>
      <c r="E20" s="11" t="s">
        <v>3</v>
      </c>
      <c r="F20" s="8" t="s">
        <v>49</v>
      </c>
      <c r="G20" s="12">
        <v>100</v>
      </c>
      <c r="H20" s="12">
        <v>100</v>
      </c>
      <c r="I20" s="9">
        <f t="shared" si="0"/>
        <v>100</v>
      </c>
      <c r="J20" s="501"/>
      <c r="K20" s="8"/>
      <c r="L20" s="6" t="s">
        <v>62</v>
      </c>
      <c r="M20" s="431"/>
      <c r="O20" s="1" t="s">
        <v>58</v>
      </c>
    </row>
    <row r="21" spans="1:15" ht="14.45" hidden="1" customHeight="1" thickBot="1">
      <c r="A21" s="431"/>
      <c r="B21" s="431"/>
      <c r="C21" s="431"/>
      <c r="D21" s="13"/>
      <c r="E21" s="8" t="s">
        <v>4</v>
      </c>
      <c r="F21" s="8" t="s">
        <v>49</v>
      </c>
      <c r="G21" s="6">
        <v>99.3</v>
      </c>
      <c r="H21" s="6">
        <v>99.3</v>
      </c>
      <c r="I21" s="9">
        <f t="shared" si="0"/>
        <v>100</v>
      </c>
      <c r="J21" s="502"/>
      <c r="K21" s="8"/>
      <c r="L21" s="6" t="s">
        <v>62</v>
      </c>
      <c r="M21" s="431"/>
    </row>
    <row r="22" spans="1:15" ht="15.6" hidden="1" customHeight="1" thickBot="1">
      <c r="A22" s="431"/>
      <c r="B22" s="430" t="s">
        <v>5</v>
      </c>
      <c r="C22" s="430" t="s">
        <v>63</v>
      </c>
      <c r="D22" s="13" t="s">
        <v>55</v>
      </c>
      <c r="E22" s="14" t="s">
        <v>6</v>
      </c>
      <c r="F22" s="8" t="s">
        <v>49</v>
      </c>
      <c r="G22" s="6">
        <v>99.5</v>
      </c>
      <c r="H22" s="6">
        <v>99.5</v>
      </c>
      <c r="I22" s="9">
        <f t="shared" si="0"/>
        <v>100</v>
      </c>
      <c r="J22" s="500">
        <v>100</v>
      </c>
      <c r="K22" s="8"/>
      <c r="L22" s="6" t="s">
        <v>62</v>
      </c>
      <c r="M22" s="431"/>
    </row>
    <row r="23" spans="1:15" ht="79.900000000000006" hidden="1" customHeight="1" thickBot="1">
      <c r="A23" s="431"/>
      <c r="B23" s="493"/>
      <c r="C23" s="493"/>
      <c r="D23" s="15" t="s">
        <v>56</v>
      </c>
      <c r="E23" s="16" t="s">
        <v>6</v>
      </c>
      <c r="F23" s="8" t="s">
        <v>49</v>
      </c>
      <c r="G23" s="6">
        <v>99.6</v>
      </c>
      <c r="H23" s="6">
        <v>99.6</v>
      </c>
      <c r="I23" s="9">
        <f t="shared" si="0"/>
        <v>100</v>
      </c>
      <c r="J23" s="502"/>
      <c r="K23" s="8"/>
      <c r="L23" s="6" t="s">
        <v>62</v>
      </c>
      <c r="M23" s="431"/>
      <c r="N23" s="1" t="s">
        <v>61</v>
      </c>
    </row>
    <row r="24" spans="1:15" ht="40.15" hidden="1" customHeight="1" thickBot="1">
      <c r="A24" s="493"/>
      <c r="B24" s="34"/>
      <c r="C24" s="34"/>
      <c r="D24" s="8" t="s">
        <v>48</v>
      </c>
      <c r="E24" s="8" t="s">
        <v>57</v>
      </c>
      <c r="F24" s="8" t="s">
        <v>50</v>
      </c>
      <c r="G24" s="8">
        <v>1719</v>
      </c>
      <c r="H24" s="8">
        <v>1636</v>
      </c>
      <c r="I24" s="9">
        <f>H24/G24*100</f>
        <v>95.171611401977898</v>
      </c>
      <c r="J24" s="33">
        <v>95.2</v>
      </c>
      <c r="K24" s="8"/>
      <c r="L24" s="6" t="s">
        <v>62</v>
      </c>
      <c r="M24" s="493"/>
    </row>
    <row r="25" spans="1:15" ht="99" customHeight="1" thickBot="1">
      <c r="A25" s="430" t="s">
        <v>110</v>
      </c>
      <c r="B25" s="430" t="s">
        <v>10</v>
      </c>
      <c r="C25" s="430" t="s">
        <v>63</v>
      </c>
      <c r="D25" s="8" t="s">
        <v>172</v>
      </c>
      <c r="E25" s="8" t="s">
        <v>11</v>
      </c>
      <c r="F25" s="8" t="s">
        <v>49</v>
      </c>
      <c r="G25" s="8">
        <v>100</v>
      </c>
      <c r="H25" s="8">
        <v>100</v>
      </c>
      <c r="I25" s="9">
        <f t="shared" si="0"/>
        <v>100</v>
      </c>
      <c r="J25" s="500">
        <f>(I25+I26+I27+I28+I29+I30)/6</f>
        <v>100</v>
      </c>
      <c r="K25" s="8"/>
      <c r="L25" s="6" t="s">
        <v>62</v>
      </c>
      <c r="M25" s="40"/>
    </row>
    <row r="26" spans="1:15" ht="165.6" customHeight="1" thickBot="1">
      <c r="A26" s="431"/>
      <c r="B26" s="431"/>
      <c r="C26" s="431"/>
      <c r="D26" s="8"/>
      <c r="E26" s="8" t="s">
        <v>12</v>
      </c>
      <c r="F26" s="8" t="s">
        <v>49</v>
      </c>
      <c r="G26" s="8">
        <v>100</v>
      </c>
      <c r="H26" s="8">
        <v>100</v>
      </c>
      <c r="I26" s="9">
        <f t="shared" si="0"/>
        <v>100</v>
      </c>
      <c r="J26" s="501"/>
      <c r="K26" s="8"/>
      <c r="L26" s="6" t="s">
        <v>62</v>
      </c>
      <c r="M26" s="42"/>
    </row>
    <row r="27" spans="1:15" ht="130.9" customHeight="1" thickBot="1">
      <c r="A27" s="431"/>
      <c r="B27" s="431"/>
      <c r="C27" s="431"/>
      <c r="D27" s="8" t="s">
        <v>173</v>
      </c>
      <c r="E27" s="8" t="s">
        <v>11</v>
      </c>
      <c r="F27" s="8" t="s">
        <v>49</v>
      </c>
      <c r="G27" s="8">
        <v>100</v>
      </c>
      <c r="H27" s="8">
        <v>100</v>
      </c>
      <c r="I27" s="9">
        <f t="shared" si="0"/>
        <v>100</v>
      </c>
      <c r="J27" s="501"/>
      <c r="K27" s="8"/>
      <c r="L27" s="6" t="s">
        <v>62</v>
      </c>
      <c r="M27" s="42"/>
      <c r="O27" s="1" t="s">
        <v>68</v>
      </c>
    </row>
    <row r="28" spans="1:15" ht="178.15" customHeight="1" thickBot="1">
      <c r="A28" s="431"/>
      <c r="B28" s="431"/>
      <c r="C28" s="431"/>
      <c r="D28" s="8"/>
      <c r="E28" s="8" t="s">
        <v>12</v>
      </c>
      <c r="F28" s="8" t="s">
        <v>49</v>
      </c>
      <c r="G28" s="8">
        <v>100</v>
      </c>
      <c r="H28" s="8">
        <v>100</v>
      </c>
      <c r="I28" s="9">
        <f t="shared" si="0"/>
        <v>100</v>
      </c>
      <c r="J28" s="501"/>
      <c r="K28" s="8"/>
      <c r="L28" s="6" t="s">
        <v>62</v>
      </c>
      <c r="M28" s="42"/>
    </row>
    <row r="29" spans="1:15" ht="165" customHeight="1" thickBot="1">
      <c r="A29" s="431"/>
      <c r="B29" s="431"/>
      <c r="C29" s="431"/>
      <c r="D29" s="8" t="s">
        <v>174</v>
      </c>
      <c r="E29" s="8" t="s">
        <v>11</v>
      </c>
      <c r="F29" s="8" t="s">
        <v>49</v>
      </c>
      <c r="G29" s="8">
        <v>100</v>
      </c>
      <c r="H29" s="8">
        <v>100</v>
      </c>
      <c r="I29" s="9">
        <f t="shared" si="0"/>
        <v>100</v>
      </c>
      <c r="J29" s="501"/>
      <c r="K29" s="8"/>
      <c r="L29" s="6" t="s">
        <v>62</v>
      </c>
      <c r="M29" s="42"/>
      <c r="O29" s="1" t="s">
        <v>71</v>
      </c>
    </row>
    <row r="30" spans="1:15" ht="165" customHeight="1" thickBot="1">
      <c r="A30" s="431"/>
      <c r="B30" s="431"/>
      <c r="C30" s="431"/>
      <c r="D30" s="8"/>
      <c r="E30" s="8" t="s">
        <v>12</v>
      </c>
      <c r="F30" s="8" t="s">
        <v>49</v>
      </c>
      <c r="G30" s="8">
        <v>100</v>
      </c>
      <c r="H30" s="8">
        <v>100</v>
      </c>
      <c r="I30" s="9">
        <f t="shared" si="0"/>
        <v>100</v>
      </c>
      <c r="J30" s="501"/>
      <c r="K30" s="8"/>
      <c r="L30" s="6" t="s">
        <v>62</v>
      </c>
      <c r="M30" s="42"/>
    </row>
    <row r="31" spans="1:15" ht="0.6" hidden="1" customHeight="1" thickBot="1">
      <c r="A31" s="431"/>
      <c r="B31" s="431"/>
      <c r="C31" s="431"/>
      <c r="D31" s="8" t="s">
        <v>69</v>
      </c>
      <c r="E31" s="8" t="s">
        <v>11</v>
      </c>
      <c r="F31" s="8" t="s">
        <v>49</v>
      </c>
      <c r="G31" s="8">
        <v>100</v>
      </c>
      <c r="H31" s="8">
        <v>100</v>
      </c>
      <c r="I31" s="9">
        <f t="shared" si="0"/>
        <v>100</v>
      </c>
      <c r="J31" s="501"/>
      <c r="K31" s="8"/>
      <c r="L31" s="6" t="s">
        <v>62</v>
      </c>
      <c r="M31" s="42"/>
      <c r="N31" s="1" t="s">
        <v>70</v>
      </c>
    </row>
    <row r="32" spans="1:15" ht="175.15" hidden="1" customHeight="1" thickBot="1">
      <c r="A32" s="431"/>
      <c r="B32" s="431"/>
      <c r="C32" s="431"/>
      <c r="D32" s="8"/>
      <c r="E32" s="8" t="s">
        <v>12</v>
      </c>
      <c r="F32" s="8" t="s">
        <v>49</v>
      </c>
      <c r="G32" s="8">
        <v>100</v>
      </c>
      <c r="H32" s="8">
        <v>100</v>
      </c>
      <c r="I32" s="9">
        <f t="shared" si="0"/>
        <v>100</v>
      </c>
      <c r="J32" s="502"/>
      <c r="K32" s="8"/>
      <c r="L32" s="6" t="s">
        <v>62</v>
      </c>
      <c r="M32" s="42"/>
    </row>
    <row r="33" spans="1:14" ht="48" customHeight="1" thickBot="1">
      <c r="A33" s="431"/>
      <c r="B33" s="431"/>
      <c r="C33" s="431"/>
      <c r="D33" s="12" t="s">
        <v>155</v>
      </c>
      <c r="E33" s="12" t="s">
        <v>57</v>
      </c>
      <c r="F33" s="12" t="s">
        <v>50</v>
      </c>
      <c r="G33" s="12">
        <v>261</v>
      </c>
      <c r="H33" s="12">
        <v>261</v>
      </c>
      <c r="I33" s="89">
        <f>H33/G33*100</f>
        <v>100</v>
      </c>
      <c r="J33" s="171">
        <f>(I33+I34+I35)/2</f>
        <v>100</v>
      </c>
      <c r="K33" s="175"/>
      <c r="L33" s="6" t="s">
        <v>62</v>
      </c>
      <c r="M33" s="42"/>
    </row>
    <row r="34" spans="1:14" ht="189.75" customHeight="1" thickBot="1">
      <c r="A34" s="431"/>
      <c r="B34" s="431"/>
      <c r="C34" s="431"/>
      <c r="D34" s="180" t="s">
        <v>237</v>
      </c>
      <c r="E34" s="58" t="s">
        <v>57</v>
      </c>
      <c r="F34" s="155" t="s">
        <v>50</v>
      </c>
      <c r="G34" s="13">
        <v>20</v>
      </c>
      <c r="H34" s="116">
        <v>20</v>
      </c>
      <c r="I34" s="193">
        <f>H34/G34*100</f>
        <v>100</v>
      </c>
      <c r="J34" s="173"/>
      <c r="K34" s="176"/>
      <c r="L34" s="67" t="s">
        <v>62</v>
      </c>
      <c r="M34" s="42"/>
    </row>
    <row r="35" spans="1:14" ht="168" hidden="1" customHeight="1" thickBot="1">
      <c r="A35" s="431"/>
      <c r="B35" s="431"/>
      <c r="C35" s="431"/>
      <c r="D35" s="83" t="s">
        <v>226</v>
      </c>
      <c r="E35" s="13" t="s">
        <v>57</v>
      </c>
      <c r="F35" s="13" t="s">
        <v>50</v>
      </c>
      <c r="G35" s="13">
        <v>0</v>
      </c>
      <c r="H35" s="116">
        <v>0</v>
      </c>
      <c r="I35" s="192">
        <v>0</v>
      </c>
      <c r="J35" s="174"/>
      <c r="K35" s="177"/>
      <c r="L35" s="67" t="s">
        <v>62</v>
      </c>
      <c r="M35" s="44"/>
    </row>
    <row r="36" spans="1:14" ht="24" hidden="1" customHeight="1" thickBot="1">
      <c r="A36" s="431"/>
      <c r="B36" s="431"/>
      <c r="C36" s="431"/>
      <c r="D36" s="11" t="s">
        <v>227</v>
      </c>
      <c r="E36" s="95" t="s">
        <v>57</v>
      </c>
      <c r="F36" s="95" t="s">
        <v>50</v>
      </c>
      <c r="G36" s="95">
        <v>0</v>
      </c>
      <c r="H36" s="189">
        <v>0</v>
      </c>
      <c r="I36" s="74">
        <v>0</v>
      </c>
      <c r="J36" s="173"/>
      <c r="K36" s="12"/>
      <c r="L36" s="67" t="s">
        <v>62</v>
      </c>
      <c r="M36" s="85"/>
    </row>
    <row r="37" spans="1:14" ht="25.15" hidden="1" customHeight="1" thickBot="1">
      <c r="A37" s="431"/>
      <c r="B37" s="431"/>
      <c r="C37" s="431"/>
      <c r="D37" s="12" t="s">
        <v>155</v>
      </c>
      <c r="E37" s="12" t="s">
        <v>57</v>
      </c>
      <c r="F37" s="12" t="s">
        <v>50</v>
      </c>
      <c r="G37" s="12">
        <v>0</v>
      </c>
      <c r="H37" s="12">
        <v>0</v>
      </c>
      <c r="I37" s="89"/>
      <c r="J37" s="77"/>
      <c r="K37" s="12"/>
      <c r="L37" s="6" t="s">
        <v>62</v>
      </c>
      <c r="M37" s="42"/>
    </row>
    <row r="38" spans="1:14" ht="21.6" customHeight="1" thickBot="1">
      <c r="A38" s="54"/>
      <c r="B38" s="513" t="s">
        <v>170</v>
      </c>
      <c r="C38" s="489"/>
      <c r="D38" s="489"/>
      <c r="E38" s="489"/>
      <c r="F38" s="489"/>
      <c r="G38" s="489"/>
      <c r="H38" s="489"/>
      <c r="I38" s="489"/>
      <c r="J38" s="489"/>
      <c r="K38" s="490"/>
      <c r="L38" s="52"/>
      <c r="M38" s="144">
        <f>(J25+J33)/2</f>
        <v>100</v>
      </c>
    </row>
    <row r="39" spans="1:14" ht="81.599999999999994" customHeight="1" thickBot="1">
      <c r="A39" s="431"/>
      <c r="B39" s="430" t="s">
        <v>13</v>
      </c>
      <c r="C39" s="430" t="s">
        <v>63</v>
      </c>
      <c r="D39" s="8" t="s">
        <v>175</v>
      </c>
      <c r="E39" s="8" t="s">
        <v>14</v>
      </c>
      <c r="F39" s="8" t="s">
        <v>49</v>
      </c>
      <c r="G39" s="8">
        <v>100</v>
      </c>
      <c r="H39" s="116">
        <v>100</v>
      </c>
      <c r="I39" s="9">
        <f t="shared" si="0"/>
        <v>100</v>
      </c>
      <c r="J39" s="500">
        <f>(I39+I40+I41+I42+I43+I44)/6</f>
        <v>100</v>
      </c>
      <c r="K39" s="8"/>
      <c r="L39" s="6" t="s">
        <v>62</v>
      </c>
      <c r="M39" s="42"/>
    </row>
    <row r="40" spans="1:14" ht="174" customHeight="1" thickBot="1">
      <c r="A40" s="431"/>
      <c r="B40" s="431"/>
      <c r="C40" s="431"/>
      <c r="D40" s="8"/>
      <c r="E40" s="8" t="s">
        <v>15</v>
      </c>
      <c r="F40" s="8" t="s">
        <v>49</v>
      </c>
      <c r="G40" s="8">
        <v>100</v>
      </c>
      <c r="H40" s="8">
        <v>100</v>
      </c>
      <c r="I40" s="9">
        <f t="shared" si="0"/>
        <v>100</v>
      </c>
      <c r="J40" s="501"/>
      <c r="K40" s="8"/>
      <c r="L40" s="6" t="s">
        <v>62</v>
      </c>
      <c r="M40" s="42"/>
    </row>
    <row r="41" spans="1:14" ht="150.6" customHeight="1" thickBot="1">
      <c r="A41" s="431"/>
      <c r="B41" s="431"/>
      <c r="C41" s="431"/>
      <c r="D41" s="8" t="s">
        <v>173</v>
      </c>
      <c r="E41" s="8" t="s">
        <v>14</v>
      </c>
      <c r="F41" s="8" t="s">
        <v>49</v>
      </c>
      <c r="G41" s="8">
        <v>100</v>
      </c>
      <c r="H41" s="8">
        <v>100</v>
      </c>
      <c r="I41" s="9">
        <f t="shared" si="0"/>
        <v>100</v>
      </c>
      <c r="J41" s="501"/>
      <c r="K41" s="8"/>
      <c r="L41" s="6" t="s">
        <v>62</v>
      </c>
      <c r="M41" s="42"/>
    </row>
    <row r="42" spans="1:14" ht="185.45" customHeight="1" thickBot="1">
      <c r="A42" s="431"/>
      <c r="B42" s="431"/>
      <c r="C42" s="431"/>
      <c r="D42" s="8"/>
      <c r="E42" s="8" t="s">
        <v>15</v>
      </c>
      <c r="F42" s="8" t="s">
        <v>49</v>
      </c>
      <c r="G42" s="8">
        <v>100</v>
      </c>
      <c r="H42" s="8">
        <v>100</v>
      </c>
      <c r="I42" s="9">
        <f t="shared" si="0"/>
        <v>100</v>
      </c>
      <c r="J42" s="501"/>
      <c r="K42" s="8"/>
      <c r="L42" s="6" t="s">
        <v>62</v>
      </c>
      <c r="M42" s="42"/>
    </row>
    <row r="43" spans="1:14" ht="171.6" customHeight="1" thickBot="1">
      <c r="A43" s="431"/>
      <c r="B43" s="431"/>
      <c r="C43" s="431"/>
      <c r="D43" s="8" t="s">
        <v>174</v>
      </c>
      <c r="E43" s="8" t="s">
        <v>14</v>
      </c>
      <c r="F43" s="8" t="s">
        <v>49</v>
      </c>
      <c r="G43" s="8">
        <v>100</v>
      </c>
      <c r="H43" s="8">
        <v>100</v>
      </c>
      <c r="I43" s="9">
        <f t="shared" si="0"/>
        <v>100</v>
      </c>
      <c r="J43" s="501"/>
      <c r="K43" s="8"/>
      <c r="L43" s="6" t="s">
        <v>62</v>
      </c>
      <c r="M43" s="42"/>
      <c r="N43" s="1" t="s">
        <v>72</v>
      </c>
    </row>
    <row r="44" spans="1:14" ht="166.9" customHeight="1" thickBot="1">
      <c r="A44" s="431"/>
      <c r="B44" s="431"/>
      <c r="C44" s="431"/>
      <c r="D44" s="8"/>
      <c r="E44" s="8" t="s">
        <v>12</v>
      </c>
      <c r="F44" s="8" t="s">
        <v>49</v>
      </c>
      <c r="G44" s="8">
        <v>100</v>
      </c>
      <c r="H44" s="8">
        <v>100</v>
      </c>
      <c r="I44" s="9">
        <f t="shared" si="0"/>
        <v>100</v>
      </c>
      <c r="J44" s="501"/>
      <c r="K44" s="8"/>
      <c r="L44" s="6" t="s">
        <v>62</v>
      </c>
      <c r="M44" s="42"/>
    </row>
    <row r="45" spans="1:14" ht="37.9" hidden="1" customHeight="1" thickBot="1">
      <c r="A45" s="431"/>
      <c r="B45" s="431"/>
      <c r="C45" s="431"/>
      <c r="D45" s="8" t="s">
        <v>69</v>
      </c>
      <c r="E45" s="8" t="s">
        <v>11</v>
      </c>
      <c r="F45" s="8" t="s">
        <v>49</v>
      </c>
      <c r="G45" s="8">
        <v>100</v>
      </c>
      <c r="H45" s="8">
        <v>100</v>
      </c>
      <c r="I45" s="9">
        <f t="shared" si="0"/>
        <v>100</v>
      </c>
      <c r="J45" s="501"/>
      <c r="K45" s="8"/>
      <c r="L45" s="6" t="s">
        <v>62</v>
      </c>
      <c r="M45" s="42"/>
      <c r="N45" s="1" t="s">
        <v>73</v>
      </c>
    </row>
    <row r="46" spans="1:14" ht="171.6" hidden="1" customHeight="1" thickBot="1">
      <c r="A46" s="431"/>
      <c r="B46" s="431"/>
      <c r="C46" s="431"/>
      <c r="D46" s="13"/>
      <c r="E46" s="6" t="s">
        <v>12</v>
      </c>
      <c r="F46" s="6" t="s">
        <v>49</v>
      </c>
      <c r="G46" s="6">
        <v>100</v>
      </c>
      <c r="H46" s="6">
        <v>100</v>
      </c>
      <c r="I46" s="7">
        <f t="shared" si="0"/>
        <v>100</v>
      </c>
      <c r="J46" s="501"/>
      <c r="K46" s="6"/>
      <c r="L46" s="6" t="s">
        <v>62</v>
      </c>
      <c r="M46" s="42"/>
    </row>
    <row r="47" spans="1:14" ht="45" hidden="1" customHeight="1" thickBot="1">
      <c r="A47" s="431"/>
      <c r="B47" s="431"/>
      <c r="C47" s="431"/>
      <c r="D47" s="12" t="s">
        <v>74</v>
      </c>
      <c r="E47" s="12" t="s">
        <v>23</v>
      </c>
      <c r="F47" s="6" t="s">
        <v>49</v>
      </c>
      <c r="G47" s="12">
        <v>100</v>
      </c>
      <c r="H47" s="12">
        <v>98</v>
      </c>
      <c r="I47" s="7">
        <f t="shared" si="0"/>
        <v>98</v>
      </c>
      <c r="J47" s="501"/>
      <c r="K47" s="12"/>
      <c r="L47" s="6" t="s">
        <v>62</v>
      </c>
      <c r="M47" s="42"/>
      <c r="N47" s="1" t="s">
        <v>75</v>
      </c>
    </row>
    <row r="48" spans="1:14" ht="30.6" hidden="1" customHeight="1" thickBot="1">
      <c r="A48" s="431"/>
      <c r="B48" s="431"/>
      <c r="C48" s="431"/>
      <c r="D48" s="13"/>
      <c r="E48" s="13" t="s">
        <v>24</v>
      </c>
      <c r="F48" s="6" t="s">
        <v>49</v>
      </c>
      <c r="G48" s="6">
        <v>100</v>
      </c>
      <c r="H48" s="6">
        <v>100</v>
      </c>
      <c r="I48" s="7">
        <f t="shared" si="0"/>
        <v>100</v>
      </c>
      <c r="J48" s="501"/>
      <c r="K48" s="6"/>
      <c r="L48" s="6" t="s">
        <v>62</v>
      </c>
      <c r="M48" s="42"/>
    </row>
    <row r="49" spans="1:15" ht="96.6" hidden="1" customHeight="1" thickBot="1">
      <c r="A49" s="431"/>
      <c r="B49" s="431"/>
      <c r="C49" s="431"/>
      <c r="D49" s="12"/>
      <c r="E49" s="12" t="s">
        <v>25</v>
      </c>
      <c r="F49" s="6" t="s">
        <v>49</v>
      </c>
      <c r="G49" s="12">
        <v>90</v>
      </c>
      <c r="H49" s="12">
        <v>83</v>
      </c>
      <c r="I49" s="7">
        <f t="shared" si="0"/>
        <v>92.222222222222229</v>
      </c>
      <c r="J49" s="501"/>
      <c r="K49" s="12"/>
      <c r="L49" s="6" t="s">
        <v>62</v>
      </c>
      <c r="M49" s="42"/>
    </row>
    <row r="50" spans="1:15" ht="57" customHeight="1" thickBot="1">
      <c r="A50" s="431"/>
      <c r="B50" s="431"/>
      <c r="C50" s="431"/>
      <c r="D50" s="175" t="s">
        <v>155</v>
      </c>
      <c r="E50" s="67" t="s">
        <v>57</v>
      </c>
      <c r="F50" s="67" t="s">
        <v>50</v>
      </c>
      <c r="G50" s="223">
        <v>224</v>
      </c>
      <c r="H50" s="223">
        <v>224</v>
      </c>
      <c r="I50" s="71">
        <f>H50/G50*100</f>
        <v>100</v>
      </c>
      <c r="J50" s="514">
        <f>(I50+I51+I52)/3</f>
        <v>100</v>
      </c>
      <c r="K50" s="13"/>
      <c r="L50" s="67" t="s">
        <v>62</v>
      </c>
      <c r="M50" s="42"/>
    </row>
    <row r="51" spans="1:15" ht="189.75" customHeight="1" thickBot="1">
      <c r="A51" s="4"/>
      <c r="B51" s="4"/>
      <c r="C51" s="4"/>
      <c r="D51" s="178" t="s">
        <v>237</v>
      </c>
      <c r="E51" s="13" t="s">
        <v>57</v>
      </c>
      <c r="F51" s="52" t="s">
        <v>50</v>
      </c>
      <c r="G51" s="13">
        <v>8</v>
      </c>
      <c r="H51" s="35">
        <v>8</v>
      </c>
      <c r="I51" s="27">
        <f>H51/G51*100</f>
        <v>100</v>
      </c>
      <c r="J51" s="515"/>
      <c r="K51" s="13"/>
      <c r="L51" s="67" t="s">
        <v>62</v>
      </c>
      <c r="M51" s="85"/>
    </row>
    <row r="52" spans="1:15" ht="168" customHeight="1" thickBot="1">
      <c r="A52" s="188"/>
      <c r="B52" s="194"/>
      <c r="C52" s="194"/>
      <c r="D52" s="195" t="s">
        <v>226</v>
      </c>
      <c r="E52" s="347" t="s">
        <v>57</v>
      </c>
      <c r="F52" s="55" t="s">
        <v>50</v>
      </c>
      <c r="G52" s="347">
        <v>2</v>
      </c>
      <c r="H52" s="196">
        <v>2</v>
      </c>
      <c r="I52" s="40">
        <f>H52/G52*100</f>
        <v>100</v>
      </c>
      <c r="J52" s="516"/>
      <c r="K52" s="175"/>
      <c r="L52" s="175" t="s">
        <v>62</v>
      </c>
      <c r="M52" s="192"/>
    </row>
    <row r="53" spans="1:15" ht="22.9" customHeight="1" thickBot="1">
      <c r="A53" s="170"/>
      <c r="B53" s="511" t="s">
        <v>170</v>
      </c>
      <c r="C53" s="512"/>
      <c r="D53" s="512"/>
      <c r="E53" s="512"/>
      <c r="F53" s="512"/>
      <c r="G53" s="512"/>
      <c r="H53" s="512"/>
      <c r="I53" s="512"/>
      <c r="J53" s="512"/>
      <c r="K53" s="143"/>
      <c r="L53" s="190"/>
      <c r="M53" s="197">
        <f>(J39+J50)/2</f>
        <v>100</v>
      </c>
    </row>
    <row r="54" spans="1:15" ht="117.6" customHeight="1" thickBot="1">
      <c r="A54" s="503"/>
      <c r="B54" s="503" t="s">
        <v>16</v>
      </c>
      <c r="C54" s="503" t="s">
        <v>63</v>
      </c>
      <c r="D54" s="8" t="s">
        <v>175</v>
      </c>
      <c r="E54" s="90" t="s">
        <v>20</v>
      </c>
      <c r="F54" s="8" t="s">
        <v>49</v>
      </c>
      <c r="G54" s="8">
        <v>100</v>
      </c>
      <c r="H54" s="8">
        <v>100</v>
      </c>
      <c r="I54" s="9">
        <f t="shared" si="0"/>
        <v>100</v>
      </c>
      <c r="J54" s="434">
        <f>(I54+I55+I57+I58+I59+I60)/6</f>
        <v>100</v>
      </c>
      <c r="K54" s="8"/>
      <c r="L54" s="8" t="s">
        <v>62</v>
      </c>
      <c r="M54" s="42"/>
      <c r="N54" s="1">
        <f>(75+96+98+92+70+95)/6</f>
        <v>87.666666666666671</v>
      </c>
      <c r="O54" s="1">
        <f>(95+98+92+98+67+98)/6</f>
        <v>91.333333333333329</v>
      </c>
    </row>
    <row r="55" spans="1:15" ht="159" customHeight="1" thickBot="1">
      <c r="A55" s="503"/>
      <c r="B55" s="503"/>
      <c r="C55" s="503"/>
      <c r="D55" s="8"/>
      <c r="E55" s="8" t="s">
        <v>21</v>
      </c>
      <c r="F55" s="6" t="s">
        <v>49</v>
      </c>
      <c r="G55" s="8">
        <v>100</v>
      </c>
      <c r="H55" s="8">
        <v>100</v>
      </c>
      <c r="I55" s="9">
        <f t="shared" si="0"/>
        <v>100</v>
      </c>
      <c r="J55" s="434"/>
      <c r="K55" s="8"/>
      <c r="L55" s="6" t="s">
        <v>62</v>
      </c>
      <c r="M55" s="42"/>
      <c r="N55" s="1">
        <f>(68+45+50+80+80+80)/6</f>
        <v>67.166666666666671</v>
      </c>
      <c r="O55" s="1">
        <f>(68+33+52+79+80+90)/6</f>
        <v>67</v>
      </c>
    </row>
    <row r="56" spans="1:15" ht="112.9" hidden="1" customHeight="1" thickBot="1">
      <c r="A56" s="503"/>
      <c r="B56" s="503"/>
      <c r="C56" s="503"/>
      <c r="D56" s="8"/>
      <c r="E56" s="17" t="s">
        <v>19</v>
      </c>
      <c r="F56" s="6" t="s">
        <v>49</v>
      </c>
      <c r="G56" s="8">
        <v>46.8</v>
      </c>
      <c r="H56" s="8">
        <v>43.5</v>
      </c>
      <c r="I56" s="9">
        <f t="shared" si="0"/>
        <v>92.948717948717956</v>
      </c>
      <c r="J56" s="434"/>
      <c r="K56" s="8"/>
      <c r="L56" s="6" t="s">
        <v>62</v>
      </c>
      <c r="M56" s="42"/>
      <c r="N56" s="1">
        <f>(60+27+40+44+55+55)/6</f>
        <v>46.833333333333336</v>
      </c>
      <c r="O56" s="1">
        <f>(43+48+51+34+27+58)/6</f>
        <v>43.5</v>
      </c>
    </row>
    <row r="57" spans="1:15" ht="136.9" customHeight="1" thickBot="1">
      <c r="A57" s="503"/>
      <c r="B57" s="503"/>
      <c r="C57" s="503"/>
      <c r="D57" s="8" t="s">
        <v>185</v>
      </c>
      <c r="E57" s="8" t="s">
        <v>20</v>
      </c>
      <c r="F57" s="6" t="s">
        <v>49</v>
      </c>
      <c r="G57" s="8">
        <v>100</v>
      </c>
      <c r="H57" s="8">
        <v>100</v>
      </c>
      <c r="I57" s="9">
        <f t="shared" si="0"/>
        <v>100</v>
      </c>
      <c r="J57" s="434"/>
      <c r="K57" s="8"/>
      <c r="L57" s="6" t="s">
        <v>62</v>
      </c>
      <c r="M57" s="42"/>
      <c r="N57" s="1" t="s">
        <v>77</v>
      </c>
    </row>
    <row r="58" spans="1:15" ht="152.44999999999999" customHeight="1" thickBot="1">
      <c r="A58" s="503"/>
      <c r="B58" s="503"/>
      <c r="C58" s="503"/>
      <c r="D58" s="8"/>
      <c r="E58" s="8" t="s">
        <v>21</v>
      </c>
      <c r="F58" s="6" t="s">
        <v>49</v>
      </c>
      <c r="G58" s="8">
        <v>100</v>
      </c>
      <c r="H58" s="8">
        <v>100</v>
      </c>
      <c r="I58" s="9">
        <f t="shared" si="0"/>
        <v>100</v>
      </c>
      <c r="J58" s="434"/>
      <c r="K58" s="8"/>
      <c r="L58" s="6" t="s">
        <v>62</v>
      </c>
      <c r="M58" s="42"/>
    </row>
    <row r="59" spans="1:15" ht="165" hidden="1" customHeight="1" thickBot="1">
      <c r="A59" s="503"/>
      <c r="B59" s="503"/>
      <c r="C59" s="503"/>
      <c r="D59" s="8" t="s">
        <v>174</v>
      </c>
      <c r="E59" s="8" t="s">
        <v>20</v>
      </c>
      <c r="F59" s="6" t="s">
        <v>49</v>
      </c>
      <c r="G59" s="8">
        <v>100</v>
      </c>
      <c r="H59" s="8">
        <v>100</v>
      </c>
      <c r="I59" s="9">
        <f t="shared" si="0"/>
        <v>100</v>
      </c>
      <c r="J59" s="434"/>
      <c r="K59" s="8"/>
      <c r="L59" s="6" t="s">
        <v>62</v>
      </c>
      <c r="M59" s="42"/>
    </row>
    <row r="60" spans="1:15" ht="150" hidden="1" customHeight="1" thickBot="1">
      <c r="A60" s="503"/>
      <c r="B60" s="503"/>
      <c r="C60" s="503"/>
      <c r="D60" s="8"/>
      <c r="E60" s="8" t="s">
        <v>21</v>
      </c>
      <c r="F60" s="6" t="s">
        <v>49</v>
      </c>
      <c r="G60" s="8">
        <v>100</v>
      </c>
      <c r="H60" s="8">
        <v>100</v>
      </c>
      <c r="I60" s="9">
        <f t="shared" si="0"/>
        <v>100</v>
      </c>
      <c r="J60" s="507"/>
      <c r="K60" s="8"/>
      <c r="L60" s="6" t="s">
        <v>62</v>
      </c>
      <c r="M60" s="42"/>
    </row>
    <row r="61" spans="1:15" ht="51.6" customHeight="1" thickBot="1">
      <c r="A61" s="503"/>
      <c r="B61" s="503"/>
      <c r="C61" s="503"/>
      <c r="D61" s="175" t="s">
        <v>155</v>
      </c>
      <c r="E61" s="13" t="s">
        <v>57</v>
      </c>
      <c r="F61" s="67" t="s">
        <v>50</v>
      </c>
      <c r="G61" s="67">
        <v>39</v>
      </c>
      <c r="H61" s="67">
        <v>39</v>
      </c>
      <c r="I61" s="69">
        <f>H61/G61*100</f>
        <v>100</v>
      </c>
      <c r="J61" s="509">
        <f>(I61+I62)/2</f>
        <v>100</v>
      </c>
      <c r="K61" s="175"/>
      <c r="L61" s="67" t="s">
        <v>62</v>
      </c>
      <c r="M61" s="42"/>
    </row>
    <row r="62" spans="1:15" ht="189.75" customHeight="1" thickBot="1">
      <c r="A62" s="181"/>
      <c r="B62" s="184"/>
      <c r="C62" s="185"/>
      <c r="D62" s="186" t="s">
        <v>237</v>
      </c>
      <c r="E62" s="13" t="s">
        <v>57</v>
      </c>
      <c r="F62" s="13" t="s">
        <v>50</v>
      </c>
      <c r="G62" s="13">
        <v>1</v>
      </c>
      <c r="H62" s="116">
        <v>1</v>
      </c>
      <c r="I62" s="187">
        <f>H62/G62*100</f>
        <v>100</v>
      </c>
      <c r="J62" s="510"/>
      <c r="K62" s="13"/>
      <c r="L62" s="67" t="s">
        <v>62</v>
      </c>
      <c r="M62" s="85"/>
    </row>
    <row r="63" spans="1:15" ht="0.6" customHeight="1" thickBot="1">
      <c r="A63" s="172"/>
      <c r="B63" s="184"/>
      <c r="C63" s="198"/>
      <c r="D63" s="58" t="s">
        <v>226</v>
      </c>
      <c r="E63" s="195" t="s">
        <v>57</v>
      </c>
      <c r="F63" s="175" t="s">
        <v>50</v>
      </c>
      <c r="G63" s="199">
        <v>0</v>
      </c>
      <c r="H63" s="200">
        <v>0</v>
      </c>
      <c r="I63" s="187">
        <v>0</v>
      </c>
      <c r="J63" s="510"/>
      <c r="K63" s="176"/>
      <c r="L63" s="175" t="s">
        <v>62</v>
      </c>
      <c r="M63" s="192"/>
    </row>
    <row r="64" spans="1:15" ht="24" customHeight="1" thickBot="1">
      <c r="A64" s="79"/>
      <c r="B64" s="520" t="s">
        <v>170</v>
      </c>
      <c r="C64" s="517"/>
      <c r="D64" s="517"/>
      <c r="E64" s="517"/>
      <c r="F64" s="517"/>
      <c r="G64" s="517"/>
      <c r="H64" s="517"/>
      <c r="I64" s="517"/>
      <c r="J64" s="521"/>
      <c r="K64" s="6"/>
      <c r="L64" s="6"/>
      <c r="M64" s="144">
        <f>(J54+J61)/2</f>
        <v>100</v>
      </c>
    </row>
    <row r="65" spans="1:13" ht="75.599999999999994" hidden="1" customHeight="1" thickBot="1">
      <c r="A65" s="504"/>
      <c r="B65" s="504" t="s">
        <v>22</v>
      </c>
      <c r="C65" s="504" t="s">
        <v>63</v>
      </c>
      <c r="D65" s="8" t="s">
        <v>176</v>
      </c>
      <c r="E65" s="8" t="s">
        <v>126</v>
      </c>
      <c r="F65" s="6" t="s">
        <v>49</v>
      </c>
      <c r="G65" s="8">
        <v>100</v>
      </c>
      <c r="H65" s="8">
        <v>100</v>
      </c>
      <c r="I65" s="9">
        <f t="shared" si="0"/>
        <v>100</v>
      </c>
      <c r="J65" s="433">
        <f>(I65+I66+I67+I68)/4</f>
        <v>100</v>
      </c>
      <c r="K65" s="8"/>
      <c r="L65" s="6" t="s">
        <v>62</v>
      </c>
      <c r="M65" s="42"/>
    </row>
    <row r="66" spans="1:13" ht="93" hidden="1" customHeight="1" thickBot="1">
      <c r="A66" s="503"/>
      <c r="B66" s="503"/>
      <c r="C66" s="503"/>
      <c r="D66" s="8"/>
      <c r="E66" s="11" t="s">
        <v>9</v>
      </c>
      <c r="F66" s="6" t="s">
        <v>49</v>
      </c>
      <c r="G66" s="8">
        <v>100</v>
      </c>
      <c r="H66" s="8">
        <v>100</v>
      </c>
      <c r="I66" s="9">
        <f t="shared" si="0"/>
        <v>100</v>
      </c>
      <c r="J66" s="434"/>
      <c r="K66" s="8"/>
      <c r="L66" s="6" t="s">
        <v>62</v>
      </c>
      <c r="M66" s="42"/>
    </row>
    <row r="67" spans="1:13" ht="133.15" customHeight="1" thickBot="1">
      <c r="A67" s="503"/>
      <c r="B67" s="503"/>
      <c r="C67" s="503"/>
      <c r="D67" s="8" t="s">
        <v>268</v>
      </c>
      <c r="E67" s="8" t="s">
        <v>126</v>
      </c>
      <c r="F67" s="6" t="s">
        <v>49</v>
      </c>
      <c r="G67" s="8">
        <v>100</v>
      </c>
      <c r="H67" s="8">
        <v>100</v>
      </c>
      <c r="I67" s="9">
        <f t="shared" si="0"/>
        <v>100</v>
      </c>
      <c r="J67" s="434"/>
      <c r="K67" s="8"/>
      <c r="L67" s="6" t="s">
        <v>62</v>
      </c>
      <c r="M67" s="42"/>
    </row>
    <row r="68" spans="1:13" ht="92.45" customHeight="1" thickBot="1">
      <c r="A68" s="503"/>
      <c r="B68" s="503"/>
      <c r="C68" s="503"/>
      <c r="D68" s="8"/>
      <c r="E68" s="11" t="s">
        <v>9</v>
      </c>
      <c r="F68" s="6" t="s">
        <v>49</v>
      </c>
      <c r="G68" s="8">
        <v>100</v>
      </c>
      <c r="H68" s="8">
        <v>100</v>
      </c>
      <c r="I68" s="9">
        <f t="shared" si="0"/>
        <v>100</v>
      </c>
      <c r="J68" s="507"/>
      <c r="K68" s="8"/>
      <c r="L68" s="6" t="s">
        <v>62</v>
      </c>
      <c r="M68" s="42"/>
    </row>
    <row r="69" spans="1:13" ht="54" hidden="1" customHeight="1" thickBot="1">
      <c r="A69" s="503"/>
      <c r="B69" s="503"/>
      <c r="C69" s="503"/>
      <c r="D69" s="13" t="s">
        <v>155</v>
      </c>
      <c r="E69" s="6" t="s">
        <v>57</v>
      </c>
      <c r="F69" s="6" t="s">
        <v>142</v>
      </c>
      <c r="G69" s="6">
        <v>27755</v>
      </c>
      <c r="H69" s="6">
        <v>27755</v>
      </c>
      <c r="I69" s="7">
        <f t="shared" si="0"/>
        <v>100</v>
      </c>
      <c r="J69" s="18">
        <v>100</v>
      </c>
      <c r="K69" s="6"/>
      <c r="L69" s="6" t="s">
        <v>62</v>
      </c>
      <c r="M69" s="44"/>
    </row>
    <row r="70" spans="1:13" ht="18" hidden="1" customHeight="1" thickBot="1">
      <c r="A70" s="504" t="s">
        <v>79</v>
      </c>
      <c r="B70" s="504" t="s">
        <v>7</v>
      </c>
      <c r="C70" s="504" t="s">
        <v>63</v>
      </c>
      <c r="D70" s="8" t="s">
        <v>65</v>
      </c>
      <c r="E70" s="8" t="s">
        <v>8</v>
      </c>
      <c r="F70" s="6" t="s">
        <v>49</v>
      </c>
      <c r="G70" s="8">
        <v>57</v>
      </c>
      <c r="H70" s="8">
        <v>57</v>
      </c>
      <c r="I70" s="9">
        <f t="shared" si="0"/>
        <v>100</v>
      </c>
      <c r="J70" s="500">
        <v>100</v>
      </c>
      <c r="K70" s="8"/>
      <c r="L70" s="6" t="s">
        <v>62</v>
      </c>
      <c r="M70" s="430">
        <v>97</v>
      </c>
    </row>
    <row r="71" spans="1:13" ht="25.15" hidden="1" customHeight="1" thickBot="1">
      <c r="A71" s="503"/>
      <c r="B71" s="503"/>
      <c r="C71" s="503"/>
      <c r="D71" s="8"/>
      <c r="E71" s="8" t="s">
        <v>9</v>
      </c>
      <c r="F71" s="6" t="s">
        <v>49</v>
      </c>
      <c r="G71" s="8">
        <v>98</v>
      </c>
      <c r="H71" s="8">
        <v>98</v>
      </c>
      <c r="I71" s="9">
        <f t="shared" si="0"/>
        <v>100</v>
      </c>
      <c r="J71" s="502"/>
      <c r="K71" s="8"/>
      <c r="L71" s="6" t="s">
        <v>62</v>
      </c>
      <c r="M71" s="431"/>
    </row>
    <row r="72" spans="1:13" ht="43.15" hidden="1" customHeight="1" thickBot="1">
      <c r="A72" s="503"/>
      <c r="B72" s="503"/>
      <c r="C72" s="503"/>
      <c r="D72" s="51" t="s">
        <v>48</v>
      </c>
      <c r="E72" s="67" t="s">
        <v>57</v>
      </c>
      <c r="F72" s="67" t="s">
        <v>50</v>
      </c>
      <c r="G72" s="67">
        <v>1708</v>
      </c>
      <c r="H72" s="67">
        <v>1664</v>
      </c>
      <c r="I72" s="69">
        <f t="shared" si="0"/>
        <v>97.423887587822009</v>
      </c>
      <c r="J72" s="50">
        <v>97.4</v>
      </c>
      <c r="K72" s="67"/>
      <c r="L72" s="67" t="s">
        <v>62</v>
      </c>
      <c r="M72" s="431"/>
    </row>
    <row r="73" spans="1:13" ht="87" customHeight="1" thickBot="1">
      <c r="A73" s="13"/>
      <c r="B73" s="13"/>
      <c r="C73" s="6"/>
      <c r="D73" s="191" t="s">
        <v>240</v>
      </c>
      <c r="E73" s="8" t="s">
        <v>141</v>
      </c>
      <c r="F73" s="8" t="s">
        <v>142</v>
      </c>
      <c r="G73" s="8">
        <v>103496</v>
      </c>
      <c r="H73" s="24">
        <v>103496</v>
      </c>
      <c r="I73" s="23">
        <f>H73/G73*100</f>
        <v>100</v>
      </c>
      <c r="J73" s="481">
        <f>I73</f>
        <v>100</v>
      </c>
      <c r="K73" s="8"/>
      <c r="L73" s="6" t="s">
        <v>62</v>
      </c>
      <c r="M73" s="42"/>
    </row>
    <row r="74" spans="1:13" ht="132" hidden="1" customHeight="1" thickBot="1">
      <c r="A74" s="175"/>
      <c r="B74" s="175"/>
      <c r="C74" s="67"/>
      <c r="D74" s="179" t="s">
        <v>166</v>
      </c>
      <c r="E74" s="12" t="s">
        <v>141</v>
      </c>
      <c r="F74" s="12" t="s">
        <v>142</v>
      </c>
      <c r="G74" s="12">
        <v>12810</v>
      </c>
      <c r="H74" s="66">
        <v>12810</v>
      </c>
      <c r="I74" s="56">
        <f>H74/G74*100</f>
        <v>100</v>
      </c>
      <c r="J74" s="519"/>
      <c r="K74" s="12"/>
      <c r="L74" s="67" t="s">
        <v>62</v>
      </c>
      <c r="M74" s="42"/>
    </row>
    <row r="75" spans="1:13" ht="15.6" customHeight="1" thickBot="1">
      <c r="A75" s="135"/>
      <c r="B75" s="517" t="s">
        <v>170</v>
      </c>
      <c r="C75" s="517"/>
      <c r="D75" s="517"/>
      <c r="E75" s="517"/>
      <c r="F75" s="517"/>
      <c r="G75" s="517"/>
      <c r="H75" s="517"/>
      <c r="I75" s="517"/>
      <c r="J75" s="517"/>
      <c r="K75" s="517"/>
      <c r="L75" s="6"/>
      <c r="M75" s="197">
        <f>(J65+J73)/2</f>
        <v>100</v>
      </c>
    </row>
    <row r="76" spans="1:13" ht="12.6" customHeight="1" thickBot="1">
      <c r="A76" s="135"/>
      <c r="B76" s="517" t="s">
        <v>170</v>
      </c>
      <c r="C76" s="517"/>
      <c r="D76" s="517"/>
      <c r="E76" s="517"/>
      <c r="F76" s="517"/>
      <c r="G76" s="517"/>
      <c r="H76" s="517"/>
      <c r="I76" s="517"/>
      <c r="J76" s="517"/>
      <c r="K76" s="518"/>
      <c r="L76" s="190"/>
      <c r="M76" s="197">
        <f>(M38+M53+M64+M75)/4</f>
        <v>100</v>
      </c>
    </row>
    <row r="77" spans="1:13" ht="18.600000000000001" customHeight="1">
      <c r="A77" s="1" t="s">
        <v>150</v>
      </c>
      <c r="G77" s="55"/>
      <c r="H77" s="55"/>
      <c r="I77" s="63"/>
      <c r="J77" s="64"/>
      <c r="K77" s="55"/>
      <c r="L77" s="55"/>
      <c r="M77" s="54"/>
    </row>
    <row r="78" spans="1:13" ht="17.45" customHeight="1">
      <c r="A78" s="1" t="s">
        <v>151</v>
      </c>
      <c r="G78" s="55"/>
      <c r="H78" s="55"/>
      <c r="I78" s="63"/>
      <c r="J78" s="64"/>
      <c r="K78" s="55"/>
      <c r="L78" s="55"/>
      <c r="M78" s="54"/>
    </row>
    <row r="79" spans="1:13" ht="16.149999999999999" customHeight="1">
      <c r="A79" s="1" t="s">
        <v>337</v>
      </c>
      <c r="G79" s="55"/>
      <c r="H79" s="55"/>
      <c r="I79" s="63"/>
      <c r="J79" s="64"/>
      <c r="K79" s="55"/>
      <c r="L79" s="55"/>
      <c r="M79" s="54"/>
    </row>
    <row r="80" spans="1:13" ht="13.9" customHeight="1"/>
    <row r="81" spans="1:7" ht="13.15" customHeight="1">
      <c r="A81" s="1" t="s">
        <v>111</v>
      </c>
      <c r="G81" s="1" t="s">
        <v>260</v>
      </c>
    </row>
    <row r="82" spans="1:7" ht="15.6" customHeight="1"/>
    <row r="83" spans="1:7" ht="0.6" customHeight="1"/>
    <row r="86" spans="1:7" hidden="1"/>
  </sheetData>
  <mergeCells count="40">
    <mergeCell ref="B75:K75"/>
    <mergeCell ref="B76:K76"/>
    <mergeCell ref="B54:B61"/>
    <mergeCell ref="C54:C61"/>
    <mergeCell ref="J54:J60"/>
    <mergeCell ref="B65:B69"/>
    <mergeCell ref="C65:C69"/>
    <mergeCell ref="J65:J68"/>
    <mergeCell ref="B70:B72"/>
    <mergeCell ref="C70:C72"/>
    <mergeCell ref="J70:J71"/>
    <mergeCell ref="J73:J74"/>
    <mergeCell ref="B64:J64"/>
    <mergeCell ref="A70:A72"/>
    <mergeCell ref="M70:M72"/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A25:A37"/>
    <mergeCell ref="A39:A50"/>
    <mergeCell ref="B39:B50"/>
    <mergeCell ref="B25:B37"/>
    <mergeCell ref="J61:J63"/>
    <mergeCell ref="C25:C37"/>
    <mergeCell ref="A54:A61"/>
    <mergeCell ref="A65:A69"/>
    <mergeCell ref="C39:C50"/>
    <mergeCell ref="J39:J49"/>
    <mergeCell ref="B53:J53"/>
    <mergeCell ref="J25:J32"/>
    <mergeCell ref="B38:K38"/>
    <mergeCell ref="J50:J52"/>
  </mergeCells>
  <pageMargins left="0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2"/>
  <sheetViews>
    <sheetView tabSelected="1" topLeftCell="A64" workbookViewId="0">
      <selection activeCell="A76" sqref="A76"/>
    </sheetView>
  </sheetViews>
  <sheetFormatPr defaultColWidth="9.140625" defaultRowHeight="15"/>
  <cols>
    <col min="1" max="1" width="13.7109375" style="1" customWidth="1"/>
    <col min="2" max="2" width="14.7109375" style="1" customWidth="1"/>
    <col min="3" max="3" width="11.28515625" style="1" customWidth="1"/>
    <col min="4" max="4" width="11.42578125" style="1" customWidth="1"/>
    <col min="5" max="5" width="19.2851562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11.42578125" style="1" bestFit="1" customWidth="1"/>
    <col min="14" max="16" width="0" style="1" hidden="1" customWidth="1"/>
    <col min="17" max="16384" width="9.140625" style="1"/>
  </cols>
  <sheetData>
    <row r="1" spans="1:13">
      <c r="A1" s="2"/>
      <c r="L1" s="2"/>
      <c r="M1" s="2" t="s">
        <v>27</v>
      </c>
    </row>
    <row r="2" spans="1:13">
      <c r="A2" s="2"/>
      <c r="L2" s="2"/>
      <c r="M2" s="2" t="s">
        <v>28</v>
      </c>
    </row>
    <row r="3" spans="1:13">
      <c r="A3" s="2"/>
      <c r="L3" s="2"/>
      <c r="M3" s="2" t="s">
        <v>29</v>
      </c>
    </row>
    <row r="4" spans="1:13">
      <c r="A4" s="2"/>
      <c r="L4" s="2"/>
      <c r="M4" s="2" t="s">
        <v>30</v>
      </c>
    </row>
    <row r="5" spans="1:13">
      <c r="A5" s="2"/>
      <c r="L5" s="2"/>
      <c r="M5" s="2" t="s">
        <v>31</v>
      </c>
    </row>
    <row r="6" spans="1:13">
      <c r="A6" s="2"/>
      <c r="L6" s="2"/>
      <c r="M6" s="2" t="s">
        <v>32</v>
      </c>
    </row>
    <row r="7" spans="1:13">
      <c r="A7" s="2"/>
      <c r="L7" s="2"/>
      <c r="M7" s="2" t="s">
        <v>33</v>
      </c>
    </row>
    <row r="8" spans="1:13">
      <c r="A8" s="3"/>
    </row>
    <row r="9" spans="1:13">
      <c r="A9" s="420" t="s">
        <v>80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</row>
    <row r="10" spans="1:13">
      <c r="A10" s="420" t="s">
        <v>316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</row>
    <row r="11" spans="1:13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</row>
    <row r="12" spans="1:13" ht="15.75" thickBot="1">
      <c r="A12" s="3"/>
    </row>
    <row r="13" spans="1:13" ht="166.5" thickBot="1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171</v>
      </c>
      <c r="J13" s="5" t="s">
        <v>168</v>
      </c>
      <c r="K13" s="5" t="s">
        <v>45</v>
      </c>
      <c r="L13" s="5" t="s">
        <v>46</v>
      </c>
      <c r="M13" s="5" t="s">
        <v>47</v>
      </c>
    </row>
    <row r="14" spans="1:13" ht="77.25" hidden="1" thickBot="1">
      <c r="A14" s="430" t="s">
        <v>52</v>
      </c>
      <c r="B14" s="430" t="s">
        <v>0</v>
      </c>
      <c r="C14" s="430" t="s">
        <v>63</v>
      </c>
      <c r="D14" s="6" t="s">
        <v>51</v>
      </c>
      <c r="E14" s="6" t="s">
        <v>3</v>
      </c>
      <c r="F14" s="6" t="s">
        <v>49</v>
      </c>
      <c r="G14" s="6">
        <v>100</v>
      </c>
      <c r="H14" s="6">
        <v>100</v>
      </c>
      <c r="I14" s="7">
        <f t="shared" ref="I14:I70" si="0">H14/G14*100</f>
        <v>100</v>
      </c>
      <c r="J14" s="500">
        <v>100</v>
      </c>
      <c r="K14" s="6"/>
      <c r="L14" s="6" t="s">
        <v>62</v>
      </c>
      <c r="M14" s="430">
        <v>97.6</v>
      </c>
    </row>
    <row r="15" spans="1:13" ht="15" hidden="1" customHeight="1" thickBot="1">
      <c r="A15" s="431"/>
      <c r="B15" s="431"/>
      <c r="C15" s="431"/>
      <c r="D15" s="8"/>
      <c r="E15" s="8" t="s">
        <v>4</v>
      </c>
      <c r="F15" s="8" t="s">
        <v>49</v>
      </c>
      <c r="G15" s="8">
        <v>99</v>
      </c>
      <c r="H15" s="8">
        <v>99</v>
      </c>
      <c r="I15" s="9">
        <f t="shared" si="0"/>
        <v>100</v>
      </c>
      <c r="J15" s="501"/>
      <c r="K15" s="8"/>
      <c r="L15" s="6" t="s">
        <v>62</v>
      </c>
      <c r="M15" s="431"/>
    </row>
    <row r="16" spans="1:13" ht="9.6" hidden="1" customHeight="1" thickBot="1">
      <c r="A16" s="431"/>
      <c r="B16" s="431"/>
      <c r="C16" s="431"/>
      <c r="D16" s="8" t="s">
        <v>53</v>
      </c>
      <c r="E16" s="10" t="s">
        <v>3</v>
      </c>
      <c r="F16" s="8" t="s">
        <v>49</v>
      </c>
      <c r="G16" s="8">
        <v>100</v>
      </c>
      <c r="H16" s="8">
        <v>100</v>
      </c>
      <c r="I16" s="9">
        <f t="shared" si="0"/>
        <v>100</v>
      </c>
      <c r="J16" s="501"/>
      <c r="K16" s="8"/>
      <c r="L16" s="6" t="s">
        <v>62</v>
      </c>
      <c r="M16" s="431"/>
    </row>
    <row r="17" spans="1:15" ht="14.45" hidden="1" customHeight="1" thickBot="1">
      <c r="A17" s="431"/>
      <c r="B17" s="431"/>
      <c r="C17" s="431"/>
      <c r="D17" s="8"/>
      <c r="E17" s="8" t="s">
        <v>4</v>
      </c>
      <c r="F17" s="8" t="s">
        <v>49</v>
      </c>
      <c r="G17" s="8">
        <v>99.5</v>
      </c>
      <c r="H17" s="8">
        <v>99.5</v>
      </c>
      <c r="I17" s="9">
        <f t="shared" si="0"/>
        <v>100</v>
      </c>
      <c r="J17" s="501"/>
      <c r="K17" s="8"/>
      <c r="L17" s="6" t="s">
        <v>62</v>
      </c>
      <c r="M17" s="431"/>
    </row>
    <row r="18" spans="1:15" ht="14.45" hidden="1" customHeight="1" thickBot="1">
      <c r="A18" s="431"/>
      <c r="B18" s="431"/>
      <c r="C18" s="431"/>
      <c r="D18" s="8" t="s">
        <v>60</v>
      </c>
      <c r="E18" s="11" t="s">
        <v>3</v>
      </c>
      <c r="F18" s="8" t="s">
        <v>49</v>
      </c>
      <c r="G18" s="8">
        <v>100</v>
      </c>
      <c r="H18" s="8">
        <v>100</v>
      </c>
      <c r="I18" s="9">
        <f t="shared" si="0"/>
        <v>100</v>
      </c>
      <c r="J18" s="501"/>
      <c r="K18" s="8"/>
      <c r="L18" s="6" t="s">
        <v>62</v>
      </c>
      <c r="M18" s="431"/>
      <c r="O18" s="1" t="s">
        <v>59</v>
      </c>
    </row>
    <row r="19" spans="1:15" ht="14.45" hidden="1" customHeight="1" thickBot="1">
      <c r="A19" s="431"/>
      <c r="B19" s="431"/>
      <c r="C19" s="431"/>
      <c r="D19" s="8"/>
      <c r="E19" s="8" t="s">
        <v>4</v>
      </c>
      <c r="F19" s="8" t="s">
        <v>49</v>
      </c>
      <c r="G19" s="8">
        <v>100</v>
      </c>
      <c r="H19" s="8">
        <v>100</v>
      </c>
      <c r="I19" s="9">
        <f t="shared" si="0"/>
        <v>100</v>
      </c>
      <c r="J19" s="501"/>
      <c r="K19" s="8"/>
      <c r="L19" s="6" t="s">
        <v>62</v>
      </c>
      <c r="M19" s="431"/>
    </row>
    <row r="20" spans="1:15" ht="192" hidden="1" thickBot="1">
      <c r="A20" s="431"/>
      <c r="B20" s="431"/>
      <c r="C20" s="431"/>
      <c r="D20" s="12" t="s">
        <v>54</v>
      </c>
      <c r="E20" s="11" t="s">
        <v>3</v>
      </c>
      <c r="F20" s="8" t="s">
        <v>49</v>
      </c>
      <c r="G20" s="12">
        <v>100</v>
      </c>
      <c r="H20" s="12">
        <v>100</v>
      </c>
      <c r="I20" s="9">
        <f t="shared" si="0"/>
        <v>100</v>
      </c>
      <c r="J20" s="501"/>
      <c r="K20" s="8"/>
      <c r="L20" s="6" t="s">
        <v>62</v>
      </c>
      <c r="M20" s="431"/>
      <c r="O20" s="1" t="s">
        <v>58</v>
      </c>
    </row>
    <row r="21" spans="1:15" ht="14.45" hidden="1" customHeight="1" thickBot="1">
      <c r="A21" s="431"/>
      <c r="B21" s="431"/>
      <c r="C21" s="431"/>
      <c r="D21" s="13"/>
      <c r="E21" s="8" t="s">
        <v>4</v>
      </c>
      <c r="F21" s="8" t="s">
        <v>49</v>
      </c>
      <c r="G21" s="6">
        <v>99.3</v>
      </c>
      <c r="H21" s="6">
        <v>99.3</v>
      </c>
      <c r="I21" s="9">
        <f t="shared" si="0"/>
        <v>100</v>
      </c>
      <c r="J21" s="502"/>
      <c r="K21" s="8"/>
      <c r="L21" s="6" t="s">
        <v>62</v>
      </c>
      <c r="M21" s="431"/>
    </row>
    <row r="22" spans="1:15" ht="15.6" hidden="1" customHeight="1" thickBot="1">
      <c r="A22" s="431"/>
      <c r="B22" s="430" t="s">
        <v>5</v>
      </c>
      <c r="C22" s="430" t="s">
        <v>63</v>
      </c>
      <c r="D22" s="13" t="s">
        <v>55</v>
      </c>
      <c r="E22" s="14" t="s">
        <v>6</v>
      </c>
      <c r="F22" s="8" t="s">
        <v>49</v>
      </c>
      <c r="G22" s="6">
        <v>99.5</v>
      </c>
      <c r="H22" s="6">
        <v>99.5</v>
      </c>
      <c r="I22" s="9">
        <f t="shared" si="0"/>
        <v>100</v>
      </c>
      <c r="J22" s="500">
        <v>100</v>
      </c>
      <c r="K22" s="8"/>
      <c r="L22" s="6" t="s">
        <v>62</v>
      </c>
      <c r="M22" s="431"/>
    </row>
    <row r="23" spans="1:15" ht="51.75" hidden="1" thickBot="1">
      <c r="A23" s="431"/>
      <c r="B23" s="493"/>
      <c r="C23" s="493"/>
      <c r="D23" s="15" t="s">
        <v>56</v>
      </c>
      <c r="E23" s="16" t="s">
        <v>6</v>
      </c>
      <c r="F23" s="8" t="s">
        <v>49</v>
      </c>
      <c r="G23" s="6">
        <v>99.6</v>
      </c>
      <c r="H23" s="6">
        <v>99.6</v>
      </c>
      <c r="I23" s="9">
        <f t="shared" si="0"/>
        <v>100</v>
      </c>
      <c r="J23" s="502"/>
      <c r="K23" s="8"/>
      <c r="L23" s="6" t="s">
        <v>62</v>
      </c>
      <c r="M23" s="431"/>
      <c r="N23" s="1" t="s">
        <v>61</v>
      </c>
    </row>
    <row r="24" spans="1:15" ht="39" hidden="1" thickBot="1">
      <c r="A24" s="493"/>
      <c r="B24" s="22"/>
      <c r="C24" s="22"/>
      <c r="D24" s="8" t="s">
        <v>48</v>
      </c>
      <c r="E24" s="8" t="s">
        <v>57</v>
      </c>
      <c r="F24" s="8" t="s">
        <v>50</v>
      </c>
      <c r="G24" s="8">
        <v>1719</v>
      </c>
      <c r="H24" s="8">
        <v>1636</v>
      </c>
      <c r="I24" s="9">
        <f>H24/G24*100</f>
        <v>95.171611401977898</v>
      </c>
      <c r="J24" s="21">
        <v>95.2</v>
      </c>
      <c r="K24" s="8"/>
      <c r="L24" s="6" t="s">
        <v>62</v>
      </c>
      <c r="M24" s="493"/>
    </row>
    <row r="25" spans="1:15" ht="96.6" customHeight="1" thickBot="1">
      <c r="A25" s="430" t="s">
        <v>112</v>
      </c>
      <c r="B25" s="430" t="s">
        <v>10</v>
      </c>
      <c r="C25" s="430" t="s">
        <v>63</v>
      </c>
      <c r="D25" s="8" t="s">
        <v>175</v>
      </c>
      <c r="E25" s="8" t="s">
        <v>11</v>
      </c>
      <c r="F25" s="8" t="s">
        <v>49</v>
      </c>
      <c r="G25" s="8">
        <v>100</v>
      </c>
      <c r="H25" s="8">
        <v>100</v>
      </c>
      <c r="I25" s="9">
        <f t="shared" si="0"/>
        <v>100</v>
      </c>
      <c r="J25" s="500">
        <v>100</v>
      </c>
      <c r="K25" s="8"/>
      <c r="L25" s="6" t="s">
        <v>62</v>
      </c>
      <c r="M25" s="40"/>
    </row>
    <row r="26" spans="1:15" ht="135.6" customHeight="1" thickBot="1">
      <c r="A26" s="431"/>
      <c r="B26" s="431"/>
      <c r="C26" s="431"/>
      <c r="D26" s="8"/>
      <c r="E26" s="8" t="s">
        <v>12</v>
      </c>
      <c r="F26" s="8" t="s">
        <v>49</v>
      </c>
      <c r="G26" s="8">
        <v>100</v>
      </c>
      <c r="H26" s="8">
        <v>100</v>
      </c>
      <c r="I26" s="9">
        <f t="shared" si="0"/>
        <v>100</v>
      </c>
      <c r="J26" s="501"/>
      <c r="K26" s="8"/>
      <c r="L26" s="6" t="s">
        <v>62</v>
      </c>
      <c r="M26" s="42"/>
    </row>
    <row r="27" spans="1:15" ht="131.44999999999999" customHeight="1" thickBot="1">
      <c r="A27" s="431"/>
      <c r="B27" s="431"/>
      <c r="C27" s="431"/>
      <c r="D27" s="8" t="s">
        <v>173</v>
      </c>
      <c r="E27" s="8" t="s">
        <v>11</v>
      </c>
      <c r="F27" s="8" t="s">
        <v>49</v>
      </c>
      <c r="G27" s="8">
        <v>100</v>
      </c>
      <c r="H27" s="8">
        <v>100</v>
      </c>
      <c r="I27" s="9">
        <f t="shared" si="0"/>
        <v>100</v>
      </c>
      <c r="J27" s="501"/>
      <c r="K27" s="8"/>
      <c r="L27" s="6" t="s">
        <v>62</v>
      </c>
      <c r="M27" s="42"/>
      <c r="O27" s="1" t="s">
        <v>68</v>
      </c>
    </row>
    <row r="28" spans="1:15" ht="179.45" customHeight="1" thickBot="1">
      <c r="A28" s="431"/>
      <c r="B28" s="431"/>
      <c r="C28" s="431"/>
      <c r="D28" s="8"/>
      <c r="E28" s="8" t="s">
        <v>12</v>
      </c>
      <c r="F28" s="8" t="s">
        <v>49</v>
      </c>
      <c r="G28" s="8">
        <v>100</v>
      </c>
      <c r="H28" s="8">
        <v>100</v>
      </c>
      <c r="I28" s="9">
        <f t="shared" si="0"/>
        <v>100</v>
      </c>
      <c r="J28" s="501"/>
      <c r="K28" s="8"/>
      <c r="L28" s="6" t="s">
        <v>62</v>
      </c>
      <c r="M28" s="42"/>
    </row>
    <row r="29" spans="1:15" ht="166.15" customHeight="1" thickBot="1">
      <c r="A29" s="431"/>
      <c r="B29" s="431"/>
      <c r="C29" s="431"/>
      <c r="D29" s="8" t="s">
        <v>174</v>
      </c>
      <c r="E29" s="8" t="s">
        <v>11</v>
      </c>
      <c r="F29" s="8" t="s">
        <v>49</v>
      </c>
      <c r="G29" s="8">
        <v>100</v>
      </c>
      <c r="H29" s="8">
        <v>100</v>
      </c>
      <c r="I29" s="9">
        <f t="shared" si="0"/>
        <v>100</v>
      </c>
      <c r="J29" s="501"/>
      <c r="K29" s="8"/>
      <c r="L29" s="6" t="s">
        <v>62</v>
      </c>
      <c r="M29" s="42"/>
      <c r="O29" s="1" t="s">
        <v>71</v>
      </c>
    </row>
    <row r="30" spans="1:15" ht="168.6" customHeight="1" thickBot="1">
      <c r="A30" s="431"/>
      <c r="B30" s="431"/>
      <c r="C30" s="431"/>
      <c r="D30" s="8"/>
      <c r="E30" s="8" t="s">
        <v>12</v>
      </c>
      <c r="F30" s="8" t="s">
        <v>49</v>
      </c>
      <c r="G30" s="8">
        <v>100</v>
      </c>
      <c r="H30" s="8">
        <v>100</v>
      </c>
      <c r="I30" s="9">
        <f t="shared" si="0"/>
        <v>100</v>
      </c>
      <c r="J30" s="501"/>
      <c r="K30" s="8"/>
      <c r="L30" s="6" t="s">
        <v>62</v>
      </c>
      <c r="M30" s="42"/>
    </row>
    <row r="31" spans="1:15" ht="181.9" hidden="1" customHeight="1" thickBot="1">
      <c r="A31" s="431"/>
      <c r="B31" s="431"/>
      <c r="C31" s="431"/>
      <c r="D31" s="8" t="s">
        <v>69</v>
      </c>
      <c r="E31" s="8" t="s">
        <v>11</v>
      </c>
      <c r="F31" s="8" t="s">
        <v>49</v>
      </c>
      <c r="G31" s="8">
        <v>100</v>
      </c>
      <c r="H31" s="8">
        <v>100</v>
      </c>
      <c r="I31" s="9">
        <f t="shared" si="0"/>
        <v>100</v>
      </c>
      <c r="J31" s="501"/>
      <c r="K31" s="8"/>
      <c r="L31" s="6" t="s">
        <v>62</v>
      </c>
      <c r="M31" s="42"/>
      <c r="N31" s="1" t="s">
        <v>70</v>
      </c>
    </row>
    <row r="32" spans="1:15" ht="145.5" hidden="1" customHeight="1" thickBot="1">
      <c r="A32" s="431"/>
      <c r="B32" s="431"/>
      <c r="C32" s="431"/>
      <c r="D32" s="8"/>
      <c r="E32" s="8" t="s">
        <v>12</v>
      </c>
      <c r="F32" s="8" t="s">
        <v>49</v>
      </c>
      <c r="G32" s="8">
        <v>100</v>
      </c>
      <c r="H32" s="8">
        <v>100</v>
      </c>
      <c r="I32" s="9">
        <f t="shared" si="0"/>
        <v>100</v>
      </c>
      <c r="J32" s="502"/>
      <c r="K32" s="8"/>
      <c r="L32" s="6" t="s">
        <v>62</v>
      </c>
      <c r="M32" s="42"/>
    </row>
    <row r="33" spans="1:14" ht="75.75" customHeight="1" thickBot="1">
      <c r="A33" s="431"/>
      <c r="B33" s="431"/>
      <c r="C33" s="431"/>
      <c r="D33" s="8" t="s">
        <v>231</v>
      </c>
      <c r="E33" s="8" t="s">
        <v>57</v>
      </c>
      <c r="F33" s="8" t="s">
        <v>50</v>
      </c>
      <c r="G33" s="8">
        <v>211</v>
      </c>
      <c r="H33" s="8">
        <v>220</v>
      </c>
      <c r="I33" s="9">
        <f t="shared" si="0"/>
        <v>104.2654028436019</v>
      </c>
      <c r="J33" s="433">
        <f>(I33+I34+I35)/3</f>
        <v>104.75513428120064</v>
      </c>
      <c r="K33" s="8"/>
      <c r="L33" s="6" t="s">
        <v>62</v>
      </c>
      <c r="M33" s="42"/>
    </row>
    <row r="34" spans="1:14" ht="138" customHeight="1" thickBot="1">
      <c r="A34" s="431"/>
      <c r="B34" s="431"/>
      <c r="C34" s="431"/>
      <c r="D34" s="8" t="s">
        <v>225</v>
      </c>
      <c r="E34" s="8" t="s">
        <v>57</v>
      </c>
      <c r="F34" s="8" t="s">
        <v>50</v>
      </c>
      <c r="G34" s="8">
        <v>17</v>
      </c>
      <c r="H34" s="8">
        <v>23</v>
      </c>
      <c r="I34" s="9">
        <v>110</v>
      </c>
      <c r="J34" s="434"/>
      <c r="K34" s="8"/>
      <c r="L34" s="6" t="s">
        <v>62</v>
      </c>
      <c r="M34" s="42"/>
    </row>
    <row r="35" spans="1:14" ht="161.25" customHeight="1" thickBot="1">
      <c r="A35" s="493"/>
      <c r="B35" s="493"/>
      <c r="C35" s="493"/>
      <c r="D35" s="8" t="s">
        <v>232</v>
      </c>
      <c r="E35" s="8" t="s">
        <v>57</v>
      </c>
      <c r="F35" s="8" t="s">
        <v>50</v>
      </c>
      <c r="G35" s="8">
        <v>1</v>
      </c>
      <c r="H35" s="8">
        <v>1</v>
      </c>
      <c r="I35" s="9">
        <f t="shared" si="0"/>
        <v>100</v>
      </c>
      <c r="J35" s="522"/>
      <c r="K35" s="8"/>
      <c r="L35" s="6" t="s">
        <v>62</v>
      </c>
      <c r="M35" s="42"/>
    </row>
    <row r="36" spans="1:14" ht="34.9" customHeight="1" thickBot="1">
      <c r="A36" s="76"/>
      <c r="B36" s="520" t="s">
        <v>170</v>
      </c>
      <c r="C36" s="517"/>
      <c r="D36" s="517"/>
      <c r="E36" s="517"/>
      <c r="F36" s="517"/>
      <c r="G36" s="517"/>
      <c r="H36" s="517"/>
      <c r="I36" s="517"/>
      <c r="J36" s="521"/>
      <c r="K36" s="8"/>
      <c r="L36" s="52"/>
      <c r="M36" s="70">
        <f>(J25+J33)/2</f>
        <v>102.37756714060032</v>
      </c>
    </row>
    <row r="37" spans="1:14" ht="91.9" customHeight="1" thickBot="1">
      <c r="A37" s="430"/>
      <c r="B37" s="430" t="s">
        <v>13</v>
      </c>
      <c r="C37" s="430" t="s">
        <v>63</v>
      </c>
      <c r="D37" s="8" t="s">
        <v>175</v>
      </c>
      <c r="E37" s="8" t="s">
        <v>14</v>
      </c>
      <c r="F37" s="8" t="s">
        <v>49</v>
      </c>
      <c r="G37" s="8">
        <v>100</v>
      </c>
      <c r="H37" s="8">
        <v>100</v>
      </c>
      <c r="I37" s="9">
        <f t="shared" si="0"/>
        <v>100</v>
      </c>
      <c r="J37" s="500">
        <v>100</v>
      </c>
      <c r="K37" s="8"/>
      <c r="L37" s="6" t="s">
        <v>62</v>
      </c>
      <c r="M37" s="42"/>
    </row>
    <row r="38" spans="1:14" ht="137.44999999999999" customHeight="1" thickBot="1">
      <c r="A38" s="431"/>
      <c r="B38" s="431"/>
      <c r="C38" s="431"/>
      <c r="D38" s="8"/>
      <c r="E38" s="8" t="s">
        <v>15</v>
      </c>
      <c r="F38" s="8" t="s">
        <v>49</v>
      </c>
      <c r="G38" s="8">
        <v>100</v>
      </c>
      <c r="H38" s="8">
        <v>100</v>
      </c>
      <c r="I38" s="9">
        <f t="shared" si="0"/>
        <v>100</v>
      </c>
      <c r="J38" s="501"/>
      <c r="K38" s="8"/>
      <c r="L38" s="6" t="s">
        <v>62</v>
      </c>
      <c r="M38" s="42"/>
    </row>
    <row r="39" spans="1:14" ht="153" customHeight="1" thickBot="1">
      <c r="A39" s="431"/>
      <c r="B39" s="431"/>
      <c r="C39" s="431"/>
      <c r="D39" s="8" t="s">
        <v>173</v>
      </c>
      <c r="E39" s="8" t="s">
        <v>14</v>
      </c>
      <c r="F39" s="8" t="s">
        <v>49</v>
      </c>
      <c r="G39" s="8">
        <v>100</v>
      </c>
      <c r="H39" s="8">
        <v>100</v>
      </c>
      <c r="I39" s="9">
        <f t="shared" si="0"/>
        <v>100</v>
      </c>
      <c r="J39" s="501"/>
      <c r="K39" s="8"/>
      <c r="L39" s="6" t="s">
        <v>62</v>
      </c>
      <c r="M39" s="42"/>
    </row>
    <row r="40" spans="1:14" ht="168.6" customHeight="1" thickBot="1">
      <c r="A40" s="431"/>
      <c r="B40" s="431"/>
      <c r="C40" s="431"/>
      <c r="D40" s="8"/>
      <c r="E40" s="8" t="s">
        <v>15</v>
      </c>
      <c r="F40" s="8" t="s">
        <v>49</v>
      </c>
      <c r="G40" s="8">
        <v>100</v>
      </c>
      <c r="H40" s="8">
        <v>100</v>
      </c>
      <c r="I40" s="9">
        <f t="shared" si="0"/>
        <v>100</v>
      </c>
      <c r="J40" s="501"/>
      <c r="K40" s="8"/>
      <c r="L40" s="6" t="s">
        <v>62</v>
      </c>
      <c r="M40" s="42"/>
    </row>
    <row r="41" spans="1:14" ht="171" customHeight="1" thickBot="1">
      <c r="A41" s="431"/>
      <c r="B41" s="431"/>
      <c r="C41" s="431"/>
      <c r="D41" s="8" t="s">
        <v>216</v>
      </c>
      <c r="E41" s="8" t="s">
        <v>14</v>
      </c>
      <c r="F41" s="8" t="s">
        <v>49</v>
      </c>
      <c r="G41" s="8">
        <v>100</v>
      </c>
      <c r="H41" s="8">
        <v>100</v>
      </c>
      <c r="I41" s="9">
        <f t="shared" si="0"/>
        <v>100</v>
      </c>
      <c r="J41" s="501"/>
      <c r="K41" s="8"/>
      <c r="L41" s="6" t="s">
        <v>62</v>
      </c>
      <c r="M41" s="42"/>
      <c r="N41" s="1" t="s">
        <v>72</v>
      </c>
    </row>
    <row r="42" spans="1:14" ht="141.75" customHeight="1" thickBot="1">
      <c r="A42" s="431"/>
      <c r="B42" s="431"/>
      <c r="C42" s="431"/>
      <c r="D42" s="8"/>
      <c r="E42" s="8" t="s">
        <v>12</v>
      </c>
      <c r="F42" s="8" t="s">
        <v>49</v>
      </c>
      <c r="G42" s="8">
        <v>100</v>
      </c>
      <c r="H42" s="8">
        <v>100</v>
      </c>
      <c r="I42" s="9">
        <f t="shared" si="0"/>
        <v>100</v>
      </c>
      <c r="J42" s="501"/>
      <c r="K42" s="8"/>
      <c r="L42" s="6" t="s">
        <v>62</v>
      </c>
      <c r="M42" s="42"/>
    </row>
    <row r="43" spans="1:14" ht="172.15" hidden="1" customHeight="1" thickBot="1">
      <c r="A43" s="431"/>
      <c r="B43" s="431"/>
      <c r="C43" s="431"/>
      <c r="D43" s="8" t="s">
        <v>69</v>
      </c>
      <c r="E43" s="8" t="s">
        <v>11</v>
      </c>
      <c r="F43" s="8" t="s">
        <v>49</v>
      </c>
      <c r="G43" s="8">
        <v>100</v>
      </c>
      <c r="H43" s="8">
        <v>100</v>
      </c>
      <c r="I43" s="9">
        <f t="shared" si="0"/>
        <v>100</v>
      </c>
      <c r="J43" s="501"/>
      <c r="K43" s="8"/>
      <c r="L43" s="6" t="s">
        <v>62</v>
      </c>
      <c r="M43" s="42"/>
      <c r="N43" s="1" t="s">
        <v>73</v>
      </c>
    </row>
    <row r="44" spans="1:14" ht="10.9" hidden="1" customHeight="1" thickBot="1">
      <c r="A44" s="431"/>
      <c r="B44" s="431"/>
      <c r="C44" s="431"/>
      <c r="D44" s="13"/>
      <c r="E44" s="6" t="s">
        <v>12</v>
      </c>
      <c r="F44" s="6" t="s">
        <v>49</v>
      </c>
      <c r="G44" s="6">
        <v>100</v>
      </c>
      <c r="H44" s="6">
        <v>100</v>
      </c>
      <c r="I44" s="7">
        <f t="shared" si="0"/>
        <v>100</v>
      </c>
      <c r="J44" s="501"/>
      <c r="K44" s="6"/>
      <c r="L44" s="6" t="s">
        <v>62</v>
      </c>
      <c r="M44" s="42"/>
    </row>
    <row r="45" spans="1:14" ht="0.6" customHeight="1" thickBot="1">
      <c r="A45" s="431"/>
      <c r="B45" s="431"/>
      <c r="C45" s="431"/>
      <c r="D45" s="12" t="s">
        <v>74</v>
      </c>
      <c r="E45" s="12" t="s">
        <v>23</v>
      </c>
      <c r="F45" s="6" t="s">
        <v>49</v>
      </c>
      <c r="G45" s="12">
        <v>100</v>
      </c>
      <c r="H45" s="12">
        <v>98</v>
      </c>
      <c r="I45" s="7">
        <f t="shared" si="0"/>
        <v>98</v>
      </c>
      <c r="J45" s="501"/>
      <c r="K45" s="12"/>
      <c r="L45" s="6" t="s">
        <v>62</v>
      </c>
      <c r="M45" s="42"/>
      <c r="N45" s="1" t="s">
        <v>75</v>
      </c>
    </row>
    <row r="46" spans="1:14" ht="7.15" hidden="1" customHeight="1" thickBot="1">
      <c r="A46" s="431"/>
      <c r="B46" s="431"/>
      <c r="C46" s="431"/>
      <c r="D46" s="13"/>
      <c r="E46" s="13" t="s">
        <v>24</v>
      </c>
      <c r="F46" s="6" t="s">
        <v>49</v>
      </c>
      <c r="G46" s="6">
        <v>100</v>
      </c>
      <c r="H46" s="6">
        <v>100</v>
      </c>
      <c r="I46" s="7">
        <f t="shared" si="0"/>
        <v>100</v>
      </c>
      <c r="J46" s="501"/>
      <c r="K46" s="6"/>
      <c r="L46" s="6" t="s">
        <v>62</v>
      </c>
      <c r="M46" s="42"/>
    </row>
    <row r="47" spans="1:14" ht="103.15" hidden="1" customHeight="1" thickBot="1">
      <c r="A47" s="431"/>
      <c r="B47" s="431"/>
      <c r="C47" s="431"/>
      <c r="D47" s="12"/>
      <c r="E47" s="12" t="s">
        <v>25</v>
      </c>
      <c r="F47" s="6" t="s">
        <v>49</v>
      </c>
      <c r="G47" s="12">
        <v>90</v>
      </c>
      <c r="H47" s="12">
        <v>83</v>
      </c>
      <c r="I47" s="7">
        <f t="shared" si="0"/>
        <v>92.222222222222229</v>
      </c>
      <c r="J47" s="502"/>
      <c r="K47" s="12"/>
      <c r="L47" s="6" t="s">
        <v>62</v>
      </c>
      <c r="M47" s="42"/>
    </row>
    <row r="48" spans="1:14" ht="103.15" customHeight="1" thickBot="1">
      <c r="A48" s="431"/>
      <c r="B48" s="431"/>
      <c r="C48" s="431"/>
      <c r="D48" s="164" t="s">
        <v>214</v>
      </c>
      <c r="E48" s="67" t="s">
        <v>57</v>
      </c>
      <c r="F48" s="67" t="s">
        <v>50</v>
      </c>
      <c r="G48" s="284">
        <v>223</v>
      </c>
      <c r="H48" s="284">
        <v>222</v>
      </c>
      <c r="I48" s="163">
        <f t="shared" si="0"/>
        <v>99.551569506726452</v>
      </c>
      <c r="J48" s="433">
        <f>(I48+I49+I50)/3</f>
        <v>99.850523168908808</v>
      </c>
      <c r="K48" s="133"/>
      <c r="L48" s="6"/>
      <c r="M48" s="42"/>
    </row>
    <row r="49" spans="1:15" ht="123.75" customHeight="1" thickBot="1">
      <c r="A49" s="431"/>
      <c r="B49" s="431"/>
      <c r="C49" s="431"/>
      <c r="D49" s="164" t="s">
        <v>225</v>
      </c>
      <c r="E49" s="67" t="s">
        <v>57</v>
      </c>
      <c r="F49" s="67" t="s">
        <v>50</v>
      </c>
      <c r="G49" s="12">
        <v>6</v>
      </c>
      <c r="H49" s="12">
        <v>6</v>
      </c>
      <c r="I49" s="89">
        <f>H49/G49*100</f>
        <v>100</v>
      </c>
      <c r="J49" s="434"/>
      <c r="K49" s="12"/>
      <c r="L49" s="6"/>
      <c r="M49" s="42"/>
    </row>
    <row r="50" spans="1:15" ht="154.5" customHeight="1" thickBot="1">
      <c r="A50" s="493"/>
      <c r="B50" s="431"/>
      <c r="C50" s="431"/>
      <c r="D50" s="347" t="s">
        <v>217</v>
      </c>
      <c r="E50" s="67" t="s">
        <v>57</v>
      </c>
      <c r="F50" s="67" t="s">
        <v>50</v>
      </c>
      <c r="G50" s="67">
        <v>3</v>
      </c>
      <c r="H50" s="67">
        <v>3</v>
      </c>
      <c r="I50" s="69">
        <f>H50/G50*100</f>
        <v>100</v>
      </c>
      <c r="J50" s="435"/>
      <c r="K50" s="6"/>
      <c r="L50" s="6" t="s">
        <v>62</v>
      </c>
      <c r="M50" s="42"/>
    </row>
    <row r="51" spans="1:15" ht="15" customHeight="1" thickBot="1">
      <c r="A51" s="76"/>
      <c r="B51" s="524" t="s">
        <v>170</v>
      </c>
      <c r="C51" s="525"/>
      <c r="D51" s="525"/>
      <c r="E51" s="525"/>
      <c r="F51" s="525"/>
      <c r="G51" s="525"/>
      <c r="H51" s="525"/>
      <c r="I51" s="525"/>
      <c r="J51" s="526"/>
      <c r="K51" s="8"/>
      <c r="L51" s="52"/>
      <c r="M51" s="70">
        <f>(J37+J48)/2</f>
        <v>99.925261584454404</v>
      </c>
    </row>
    <row r="52" spans="1:15" ht="84.6" customHeight="1" thickBot="1">
      <c r="A52" s="504"/>
      <c r="B52" s="504" t="s">
        <v>16</v>
      </c>
      <c r="C52" s="504" t="s">
        <v>63</v>
      </c>
      <c r="D52" s="8" t="s">
        <v>175</v>
      </c>
      <c r="E52" s="17" t="s">
        <v>20</v>
      </c>
      <c r="F52" s="6" t="s">
        <v>49</v>
      </c>
      <c r="G52" s="8">
        <v>100</v>
      </c>
      <c r="H52" s="8">
        <v>100</v>
      </c>
      <c r="I52" s="9">
        <v>100</v>
      </c>
      <c r="J52" s="433">
        <v>100</v>
      </c>
      <c r="K52" s="8"/>
      <c r="L52" s="6" t="s">
        <v>62</v>
      </c>
      <c r="M52" s="42"/>
      <c r="N52" s="1">
        <f>(75+96+98+92+70+95)/6</f>
        <v>87.666666666666671</v>
      </c>
      <c r="O52" s="1">
        <f>(95+98+92+98+67+98)/6</f>
        <v>91.333333333333329</v>
      </c>
    </row>
    <row r="53" spans="1:15" ht="136.15" customHeight="1" thickBot="1">
      <c r="A53" s="503"/>
      <c r="B53" s="503"/>
      <c r="C53" s="503"/>
      <c r="D53" s="8"/>
      <c r="E53" s="8" t="s">
        <v>21</v>
      </c>
      <c r="F53" s="6" t="s">
        <v>49</v>
      </c>
      <c r="G53" s="8">
        <v>100</v>
      </c>
      <c r="H53" s="8">
        <v>100</v>
      </c>
      <c r="I53" s="9">
        <v>100</v>
      </c>
      <c r="J53" s="434"/>
      <c r="K53" s="8"/>
      <c r="L53" s="6" t="s">
        <v>62</v>
      </c>
      <c r="M53" s="42"/>
      <c r="N53" s="1">
        <f>(68+45+50+80+80+80)/6</f>
        <v>67.166666666666671</v>
      </c>
      <c r="O53" s="1">
        <f>(68+33+52+79+80+90)/6</f>
        <v>67</v>
      </c>
    </row>
    <row r="54" spans="1:15" ht="0.6" customHeight="1" thickBot="1">
      <c r="A54" s="503"/>
      <c r="B54" s="503"/>
      <c r="C54" s="503"/>
      <c r="D54" s="8"/>
      <c r="E54" s="17" t="s">
        <v>19</v>
      </c>
      <c r="F54" s="6" t="s">
        <v>49</v>
      </c>
      <c r="G54" s="8">
        <v>46.8</v>
      </c>
      <c r="H54" s="8">
        <v>43.5</v>
      </c>
      <c r="I54" s="9">
        <f t="shared" si="0"/>
        <v>92.948717948717956</v>
      </c>
      <c r="J54" s="434"/>
      <c r="K54" s="8"/>
      <c r="L54" s="6" t="s">
        <v>62</v>
      </c>
      <c r="M54" s="42"/>
      <c r="N54" s="1">
        <f>(60+27+40+44+55+55)/6</f>
        <v>46.833333333333336</v>
      </c>
      <c r="O54" s="1">
        <f>(43+48+51+34+27+58)/6</f>
        <v>43.5</v>
      </c>
    </row>
    <row r="55" spans="1:15" ht="130.9" customHeight="1" thickBot="1">
      <c r="A55" s="503"/>
      <c r="B55" s="503"/>
      <c r="C55" s="503"/>
      <c r="D55" s="8" t="s">
        <v>185</v>
      </c>
      <c r="E55" s="8" t="s">
        <v>20</v>
      </c>
      <c r="F55" s="6" t="s">
        <v>49</v>
      </c>
      <c r="G55" s="8">
        <v>100</v>
      </c>
      <c r="H55" s="8">
        <v>100</v>
      </c>
      <c r="I55" s="9">
        <f t="shared" si="0"/>
        <v>100</v>
      </c>
      <c r="J55" s="434"/>
      <c r="K55" s="8"/>
      <c r="L55" s="6" t="s">
        <v>62</v>
      </c>
      <c r="M55" s="42"/>
      <c r="N55" s="1" t="s">
        <v>77</v>
      </c>
    </row>
    <row r="56" spans="1:15" ht="132.6" customHeight="1" thickBot="1">
      <c r="A56" s="503"/>
      <c r="B56" s="503"/>
      <c r="C56" s="503"/>
      <c r="D56" s="8"/>
      <c r="E56" s="8" t="s">
        <v>21</v>
      </c>
      <c r="F56" s="6" t="s">
        <v>49</v>
      </c>
      <c r="G56" s="8">
        <v>100</v>
      </c>
      <c r="H56" s="8">
        <v>100</v>
      </c>
      <c r="I56" s="9">
        <f t="shared" si="0"/>
        <v>100</v>
      </c>
      <c r="J56" s="434"/>
      <c r="K56" s="8"/>
      <c r="L56" s="6" t="s">
        <v>62</v>
      </c>
      <c r="M56" s="42"/>
    </row>
    <row r="57" spans="1:15" ht="157.9" hidden="1" customHeight="1" thickBot="1">
      <c r="A57" s="503"/>
      <c r="B57" s="503"/>
      <c r="C57" s="503"/>
      <c r="D57" s="8" t="s">
        <v>174</v>
      </c>
      <c r="E57" s="8" t="s">
        <v>20</v>
      </c>
      <c r="F57" s="6" t="s">
        <v>49</v>
      </c>
      <c r="G57" s="8">
        <v>100</v>
      </c>
      <c r="H57" s="8">
        <v>100</v>
      </c>
      <c r="I57" s="9">
        <f t="shared" si="0"/>
        <v>100</v>
      </c>
      <c r="J57" s="434"/>
      <c r="K57" s="8"/>
      <c r="L57" s="6" t="s">
        <v>62</v>
      </c>
      <c r="M57" s="42"/>
    </row>
    <row r="58" spans="1:15" ht="130.9" hidden="1" customHeight="1" thickBot="1">
      <c r="A58" s="503"/>
      <c r="B58" s="503"/>
      <c r="C58" s="503"/>
      <c r="D58" s="8"/>
      <c r="E58" s="8" t="s">
        <v>21</v>
      </c>
      <c r="F58" s="6" t="s">
        <v>49</v>
      </c>
      <c r="G58" s="8">
        <v>100</v>
      </c>
      <c r="H58" s="8">
        <v>100</v>
      </c>
      <c r="I58" s="9">
        <f t="shared" si="0"/>
        <v>100</v>
      </c>
      <c r="J58" s="507"/>
      <c r="K58" s="8"/>
      <c r="L58" s="6" t="s">
        <v>62</v>
      </c>
      <c r="M58" s="42"/>
    </row>
    <row r="59" spans="1:15" ht="130.15" customHeight="1" thickBot="1">
      <c r="A59" s="503"/>
      <c r="B59" s="503"/>
      <c r="C59" s="503"/>
      <c r="D59" s="13" t="s">
        <v>233</v>
      </c>
      <c r="E59" s="6" t="s">
        <v>57</v>
      </c>
      <c r="F59" s="6" t="s">
        <v>50</v>
      </c>
      <c r="G59" s="8">
        <v>68</v>
      </c>
      <c r="H59" s="8">
        <v>68</v>
      </c>
      <c r="I59" s="9">
        <f t="shared" si="0"/>
        <v>100</v>
      </c>
      <c r="J59" s="433">
        <v>100</v>
      </c>
      <c r="K59" s="8"/>
      <c r="L59" s="6"/>
      <c r="M59" s="42"/>
    </row>
    <row r="60" spans="1:15" ht="135" hidden="1" customHeight="1" thickBot="1">
      <c r="A60" s="505"/>
      <c r="B60" s="505"/>
      <c r="C60" s="505"/>
      <c r="D60" s="13" t="s">
        <v>234</v>
      </c>
      <c r="E60" s="6" t="s">
        <v>57</v>
      </c>
      <c r="F60" s="6" t="s">
        <v>50</v>
      </c>
      <c r="G60" s="6">
        <v>0</v>
      </c>
      <c r="H60" s="6">
        <v>0</v>
      </c>
      <c r="I60" s="9">
        <v>0</v>
      </c>
      <c r="J60" s="507"/>
      <c r="K60" s="6"/>
      <c r="L60" s="6" t="s">
        <v>62</v>
      </c>
      <c r="M60" s="42"/>
    </row>
    <row r="61" spans="1:15" ht="18.600000000000001" customHeight="1" thickBot="1">
      <c r="A61" s="79"/>
      <c r="B61" s="527" t="s">
        <v>170</v>
      </c>
      <c r="C61" s="528"/>
      <c r="D61" s="528"/>
      <c r="E61" s="528"/>
      <c r="F61" s="528"/>
      <c r="G61" s="528"/>
      <c r="H61" s="528"/>
      <c r="I61" s="528"/>
      <c r="J61" s="529"/>
      <c r="K61" s="8"/>
      <c r="L61" s="52"/>
      <c r="M61" s="70">
        <f>(J52+J59)/2</f>
        <v>100</v>
      </c>
    </row>
    <row r="62" spans="1:15" ht="70.900000000000006" hidden="1" customHeight="1" thickBot="1">
      <c r="A62" s="504"/>
      <c r="B62" s="503" t="s">
        <v>22</v>
      </c>
      <c r="C62" s="503" t="s">
        <v>63</v>
      </c>
      <c r="D62" s="8" t="s">
        <v>177</v>
      </c>
      <c r="E62" s="8" t="s">
        <v>126</v>
      </c>
      <c r="F62" s="8" t="s">
        <v>49</v>
      </c>
      <c r="G62" s="8">
        <v>100</v>
      </c>
      <c r="H62" s="8">
        <v>100</v>
      </c>
      <c r="I62" s="9">
        <f t="shared" si="0"/>
        <v>100</v>
      </c>
      <c r="J62" s="434">
        <v>100</v>
      </c>
      <c r="K62" s="8"/>
      <c r="L62" s="6" t="s">
        <v>62</v>
      </c>
      <c r="M62" s="42"/>
    </row>
    <row r="63" spans="1:15" ht="96" hidden="1" customHeight="1" thickBot="1">
      <c r="A63" s="503"/>
      <c r="B63" s="503"/>
      <c r="C63" s="503"/>
      <c r="D63" s="8"/>
      <c r="E63" s="11" t="s">
        <v>9</v>
      </c>
      <c r="F63" s="6" t="s">
        <v>49</v>
      </c>
      <c r="G63" s="8">
        <v>100</v>
      </c>
      <c r="H63" s="8">
        <v>100</v>
      </c>
      <c r="I63" s="9">
        <f t="shared" si="0"/>
        <v>100</v>
      </c>
      <c r="J63" s="434"/>
      <c r="K63" s="8"/>
      <c r="L63" s="6" t="s">
        <v>62</v>
      </c>
      <c r="M63" s="42"/>
    </row>
    <row r="64" spans="1:15" ht="140.44999999999999" customHeight="1" thickBot="1">
      <c r="A64" s="503"/>
      <c r="B64" s="503"/>
      <c r="C64" s="503"/>
      <c r="D64" s="8" t="s">
        <v>269</v>
      </c>
      <c r="E64" s="8" t="s">
        <v>126</v>
      </c>
      <c r="F64" s="6" t="s">
        <v>49</v>
      </c>
      <c r="G64" s="8">
        <v>100</v>
      </c>
      <c r="H64" s="8">
        <v>100</v>
      </c>
      <c r="I64" s="9">
        <f t="shared" si="0"/>
        <v>100</v>
      </c>
      <c r="J64" s="434"/>
      <c r="K64" s="8"/>
      <c r="L64" s="6" t="s">
        <v>62</v>
      </c>
      <c r="M64" s="42"/>
    </row>
    <row r="65" spans="1:13" ht="93.6" customHeight="1" thickBot="1">
      <c r="A65" s="503"/>
      <c r="B65" s="503"/>
      <c r="C65" s="503"/>
      <c r="D65" s="8"/>
      <c r="E65" s="11" t="s">
        <v>9</v>
      </c>
      <c r="F65" s="6" t="s">
        <v>49</v>
      </c>
      <c r="G65" s="8">
        <v>100</v>
      </c>
      <c r="H65" s="8">
        <v>100</v>
      </c>
      <c r="I65" s="9">
        <f t="shared" si="0"/>
        <v>100</v>
      </c>
      <c r="J65" s="507"/>
      <c r="K65" s="8"/>
      <c r="L65" s="6" t="s">
        <v>62</v>
      </c>
      <c r="M65" s="42"/>
    </row>
    <row r="66" spans="1:13" ht="92.45" customHeight="1" thickBot="1">
      <c r="A66" s="503"/>
      <c r="B66" s="503"/>
      <c r="C66" s="503"/>
      <c r="D66" s="13" t="s">
        <v>235</v>
      </c>
      <c r="E66" s="12" t="s">
        <v>141</v>
      </c>
      <c r="F66" s="6" t="s">
        <v>142</v>
      </c>
      <c r="G66" s="8">
        <v>46172</v>
      </c>
      <c r="H66" s="25">
        <v>46172</v>
      </c>
      <c r="I66" s="9">
        <f t="shared" si="0"/>
        <v>100</v>
      </c>
      <c r="J66" s="433">
        <f>I66</f>
        <v>100</v>
      </c>
      <c r="K66" s="8"/>
      <c r="L66" s="6"/>
      <c r="M66" s="42"/>
    </row>
    <row r="67" spans="1:13" ht="93" hidden="1" customHeight="1" thickBot="1">
      <c r="A67" s="503"/>
      <c r="B67" s="503"/>
      <c r="C67" s="503"/>
      <c r="D67" s="13" t="s">
        <v>236</v>
      </c>
      <c r="E67" s="6" t="s">
        <v>57</v>
      </c>
      <c r="F67" s="6" t="s">
        <v>142</v>
      </c>
      <c r="G67" s="6"/>
      <c r="H67" s="6"/>
      <c r="I67" s="7" t="e">
        <f t="shared" si="0"/>
        <v>#DIV/0!</v>
      </c>
      <c r="J67" s="507"/>
      <c r="K67" s="6"/>
      <c r="L67" s="6" t="s">
        <v>62</v>
      </c>
      <c r="M67" s="44"/>
    </row>
    <row r="68" spans="1:13" ht="0.6" customHeight="1" thickBot="1">
      <c r="A68" s="504" t="s">
        <v>79</v>
      </c>
      <c r="B68" s="504" t="s">
        <v>7</v>
      </c>
      <c r="C68" s="504" t="s">
        <v>63</v>
      </c>
      <c r="D68" s="8" t="s">
        <v>65</v>
      </c>
      <c r="E68" s="8" t="s">
        <v>8</v>
      </c>
      <c r="F68" s="6" t="s">
        <v>49</v>
      </c>
      <c r="G68" s="8">
        <v>57</v>
      </c>
      <c r="H68" s="8">
        <v>57</v>
      </c>
      <c r="I68" s="9">
        <f t="shared" si="0"/>
        <v>100</v>
      </c>
      <c r="J68" s="500">
        <v>100</v>
      </c>
      <c r="K68" s="8"/>
      <c r="L68" s="6" t="s">
        <v>62</v>
      </c>
      <c r="M68" s="430">
        <v>97</v>
      </c>
    </row>
    <row r="69" spans="1:13" ht="22.9" hidden="1" customHeight="1" thickBot="1">
      <c r="A69" s="503"/>
      <c r="B69" s="503"/>
      <c r="C69" s="503"/>
      <c r="D69" s="8"/>
      <c r="E69" s="8" t="s">
        <v>9</v>
      </c>
      <c r="F69" s="6" t="s">
        <v>49</v>
      </c>
      <c r="G69" s="8">
        <v>98</v>
      </c>
      <c r="H69" s="8">
        <v>98</v>
      </c>
      <c r="I69" s="9">
        <f t="shared" si="0"/>
        <v>100</v>
      </c>
      <c r="J69" s="502"/>
      <c r="K69" s="8"/>
      <c r="L69" s="6" t="s">
        <v>62</v>
      </c>
      <c r="M69" s="431"/>
    </row>
    <row r="70" spans="1:13" ht="85.15" hidden="1" customHeight="1" thickBot="1">
      <c r="A70" s="503"/>
      <c r="B70" s="503"/>
      <c r="C70" s="503"/>
      <c r="D70" s="51" t="s">
        <v>48</v>
      </c>
      <c r="E70" s="67" t="s">
        <v>57</v>
      </c>
      <c r="F70" s="67" t="s">
        <v>50</v>
      </c>
      <c r="G70" s="67">
        <v>1708</v>
      </c>
      <c r="H70" s="67">
        <v>1664</v>
      </c>
      <c r="I70" s="69">
        <f t="shared" si="0"/>
        <v>97.423887587822009</v>
      </c>
      <c r="J70" s="50">
        <v>97.4</v>
      </c>
      <c r="K70" s="67"/>
      <c r="L70" s="67" t="s">
        <v>62</v>
      </c>
      <c r="M70" s="431"/>
    </row>
    <row r="71" spans="1:13" ht="17.45" customHeight="1">
      <c r="A71" s="55"/>
      <c r="B71" s="523" t="s">
        <v>170</v>
      </c>
      <c r="C71" s="523"/>
      <c r="D71" s="523"/>
      <c r="E71" s="523"/>
      <c r="F71" s="523"/>
      <c r="G71" s="523"/>
      <c r="H71" s="523"/>
      <c r="I71" s="523"/>
      <c r="J71" s="523"/>
      <c r="K71" s="523"/>
      <c r="L71" s="55"/>
      <c r="M71" s="88">
        <f>(J62+J66)/2</f>
        <v>100</v>
      </c>
    </row>
    <row r="72" spans="1:13" ht="12" customHeight="1">
      <c r="A72" s="83"/>
      <c r="B72" s="437" t="s">
        <v>170</v>
      </c>
      <c r="C72" s="437"/>
      <c r="D72" s="437"/>
      <c r="E72" s="437"/>
      <c r="F72" s="437"/>
      <c r="G72" s="437"/>
      <c r="H72" s="437"/>
      <c r="I72" s="437"/>
      <c r="J72" s="437"/>
      <c r="K72" s="439"/>
      <c r="L72" s="11"/>
      <c r="M72" s="88">
        <f>(M36+M51+M61+M71)/4</f>
        <v>100.57570718126368</v>
      </c>
    </row>
    <row r="73" spans="1:13" ht="16.149999999999999" customHeight="1">
      <c r="A73" s="1" t="s">
        <v>150</v>
      </c>
      <c r="G73" s="55"/>
      <c r="H73" s="55"/>
      <c r="I73" s="63"/>
      <c r="J73" s="64"/>
      <c r="K73" s="55"/>
      <c r="L73" s="55"/>
      <c r="M73" s="54"/>
    </row>
    <row r="74" spans="1:13" ht="19.149999999999999" customHeight="1">
      <c r="A74" s="1" t="s">
        <v>151</v>
      </c>
      <c r="G74" s="55"/>
      <c r="H74" s="55"/>
      <c r="I74" s="63"/>
      <c r="J74" s="64"/>
      <c r="K74" s="55"/>
      <c r="L74" s="55"/>
      <c r="M74" s="54"/>
    </row>
    <row r="75" spans="1:13" ht="19.149999999999999" customHeight="1">
      <c r="A75" s="1" t="s">
        <v>350</v>
      </c>
      <c r="G75" s="55"/>
      <c r="H75" s="55"/>
      <c r="I75" s="63"/>
      <c r="J75" s="64"/>
      <c r="K75" s="55"/>
      <c r="L75" s="55"/>
      <c r="M75" s="54"/>
    </row>
    <row r="76" spans="1:13" ht="7.9" customHeight="1"/>
    <row r="77" spans="1:13" ht="19.899999999999999" customHeight="1">
      <c r="A77" s="1" t="s">
        <v>113</v>
      </c>
      <c r="G77" s="1" t="s">
        <v>191</v>
      </c>
    </row>
    <row r="78" spans="1:13" ht="15.6" customHeight="1"/>
    <row r="79" spans="1:13" ht="15" customHeight="1"/>
    <row r="80" spans="1:13" ht="18" customHeight="1"/>
    <row r="81" ht="18" customHeight="1"/>
    <row r="82" ht="19.149999999999999" hidden="1" customHeight="1"/>
  </sheetData>
  <mergeCells count="41">
    <mergeCell ref="A62:A67"/>
    <mergeCell ref="A68:A70"/>
    <mergeCell ref="J37:J47"/>
    <mergeCell ref="J62:J65"/>
    <mergeCell ref="C52:C60"/>
    <mergeCell ref="B51:J51"/>
    <mergeCell ref="B61:J61"/>
    <mergeCell ref="J48:J50"/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B36:J36"/>
    <mergeCell ref="B37:B50"/>
    <mergeCell ref="C37:C50"/>
    <mergeCell ref="B71:K71"/>
    <mergeCell ref="B72:K72"/>
    <mergeCell ref="J52:J58"/>
    <mergeCell ref="J33:J35"/>
    <mergeCell ref="J59:J60"/>
    <mergeCell ref="J66:J67"/>
    <mergeCell ref="M68:M70"/>
    <mergeCell ref="A25:A35"/>
    <mergeCell ref="B25:B35"/>
    <mergeCell ref="C25:C35"/>
    <mergeCell ref="J25:J32"/>
    <mergeCell ref="B62:B67"/>
    <mergeCell ref="C62:C67"/>
    <mergeCell ref="B68:B70"/>
    <mergeCell ref="C68:C70"/>
    <mergeCell ref="J68:J69"/>
    <mergeCell ref="A52:A60"/>
    <mergeCell ref="B52:B60"/>
    <mergeCell ref="A37:A50"/>
  </mergeCells>
  <pageMargins left="0" right="0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83"/>
  <sheetViews>
    <sheetView topLeftCell="A66" workbookViewId="0">
      <selection activeCell="A76" sqref="A76"/>
    </sheetView>
  </sheetViews>
  <sheetFormatPr defaultColWidth="9.140625" defaultRowHeight="15"/>
  <cols>
    <col min="1" max="1" width="15.42578125" style="110" customWidth="1"/>
    <col min="2" max="2" width="14.7109375" style="110" customWidth="1"/>
    <col min="3" max="3" width="13.85546875" style="110" customWidth="1"/>
    <col min="4" max="4" width="11.42578125" style="110" customWidth="1"/>
    <col min="5" max="5" width="14.85546875" style="110" customWidth="1"/>
    <col min="6" max="6" width="10.7109375" style="110" customWidth="1"/>
    <col min="7" max="7" width="14.28515625" style="110" customWidth="1"/>
    <col min="8" max="8" width="13.28515625" style="110" customWidth="1"/>
    <col min="9" max="9" width="15.140625" style="110" customWidth="1"/>
    <col min="10" max="10" width="11.42578125" style="110" customWidth="1"/>
    <col min="11" max="11" width="12.28515625" style="110" customWidth="1"/>
    <col min="12" max="12" width="13.7109375" style="110" customWidth="1"/>
    <col min="13" max="13" width="10" style="110" bestFit="1" customWidth="1"/>
    <col min="14" max="16" width="0" style="110" hidden="1" customWidth="1"/>
    <col min="17" max="16384" width="9.140625" style="110"/>
  </cols>
  <sheetData>
    <row r="1" spans="1:13">
      <c r="A1" s="109"/>
      <c r="L1" s="109"/>
      <c r="M1" s="109" t="s">
        <v>27</v>
      </c>
    </row>
    <row r="2" spans="1:13">
      <c r="A2" s="109"/>
      <c r="L2" s="109"/>
      <c r="M2" s="109" t="s">
        <v>28</v>
      </c>
    </row>
    <row r="3" spans="1:13">
      <c r="A3" s="109"/>
      <c r="L3" s="109"/>
      <c r="M3" s="109" t="s">
        <v>29</v>
      </c>
    </row>
    <row r="4" spans="1:13">
      <c r="A4" s="109"/>
      <c r="L4" s="109"/>
      <c r="M4" s="109" t="s">
        <v>30</v>
      </c>
    </row>
    <row r="5" spans="1:13">
      <c r="A5" s="109"/>
      <c r="L5" s="109"/>
      <c r="M5" s="109" t="s">
        <v>31</v>
      </c>
    </row>
    <row r="6" spans="1:13">
      <c r="A6" s="109"/>
      <c r="L6" s="109"/>
      <c r="M6" s="109" t="s">
        <v>32</v>
      </c>
    </row>
    <row r="7" spans="1:13">
      <c r="A7" s="109"/>
      <c r="L7" s="109"/>
      <c r="M7" s="109" t="s">
        <v>33</v>
      </c>
    </row>
    <row r="8" spans="1:13">
      <c r="A8" s="111"/>
    </row>
    <row r="9" spans="1:13">
      <c r="A9" s="426" t="s">
        <v>80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</row>
    <row r="10" spans="1:13">
      <c r="A10" s="426" t="s">
        <v>336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</row>
    <row r="11" spans="1:13">
      <c r="A11" s="426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</row>
    <row r="12" spans="1:13" ht="15.75" thickBot="1">
      <c r="A12" s="111"/>
    </row>
    <row r="13" spans="1:13" ht="166.5" thickBot="1">
      <c r="A13" s="112" t="s">
        <v>36</v>
      </c>
      <c r="B13" s="255" t="s">
        <v>37</v>
      </c>
      <c r="C13" s="255" t="s">
        <v>38</v>
      </c>
      <c r="D13" s="255" t="s">
        <v>39</v>
      </c>
      <c r="E13" s="255" t="s">
        <v>2</v>
      </c>
      <c r="F13" s="255" t="s">
        <v>40</v>
      </c>
      <c r="G13" s="255" t="s">
        <v>41</v>
      </c>
      <c r="H13" s="255" t="s">
        <v>42</v>
      </c>
      <c r="I13" s="255" t="s">
        <v>147</v>
      </c>
      <c r="J13" s="255" t="s">
        <v>148</v>
      </c>
      <c r="K13" s="255" t="s">
        <v>45</v>
      </c>
      <c r="L13" s="255" t="s">
        <v>46</v>
      </c>
      <c r="M13" s="255" t="s">
        <v>47</v>
      </c>
    </row>
    <row r="14" spans="1:13" ht="115.5" hidden="1" thickBot="1">
      <c r="A14" s="449" t="s">
        <v>129</v>
      </c>
      <c r="B14" s="449" t="s">
        <v>0</v>
      </c>
      <c r="C14" s="449" t="s">
        <v>63</v>
      </c>
      <c r="D14" s="35" t="s">
        <v>51</v>
      </c>
      <c r="E14" s="35" t="s">
        <v>3</v>
      </c>
      <c r="F14" s="35" t="s">
        <v>49</v>
      </c>
      <c r="G14" s="35"/>
      <c r="H14" s="35"/>
      <c r="I14" s="113"/>
      <c r="J14" s="452"/>
      <c r="K14" s="35"/>
      <c r="L14" s="35" t="s">
        <v>62</v>
      </c>
      <c r="M14" s="449">
        <v>97.6</v>
      </c>
    </row>
    <row r="15" spans="1:13" ht="15.75" hidden="1" customHeight="1" thickBot="1">
      <c r="A15" s="450"/>
      <c r="B15" s="450"/>
      <c r="C15" s="450"/>
      <c r="D15" s="24"/>
      <c r="E15" s="24" t="s">
        <v>4</v>
      </c>
      <c r="F15" s="24" t="s">
        <v>49</v>
      </c>
      <c r="G15" s="24"/>
      <c r="H15" s="24"/>
      <c r="I15" s="114"/>
      <c r="J15" s="530"/>
      <c r="K15" s="24"/>
      <c r="L15" s="35" t="s">
        <v>62</v>
      </c>
      <c r="M15" s="450"/>
    </row>
    <row r="16" spans="1:13" ht="15" hidden="1" customHeight="1" thickBot="1">
      <c r="A16" s="450"/>
      <c r="B16" s="450"/>
      <c r="C16" s="450"/>
      <c r="D16" s="24" t="s">
        <v>53</v>
      </c>
      <c r="E16" s="115" t="s">
        <v>3</v>
      </c>
      <c r="F16" s="24" t="s">
        <v>49</v>
      </c>
      <c r="G16" s="24"/>
      <c r="H16" s="24"/>
      <c r="I16" s="114"/>
      <c r="J16" s="530"/>
      <c r="K16" s="24"/>
      <c r="L16" s="35" t="s">
        <v>62</v>
      </c>
      <c r="M16" s="450"/>
    </row>
    <row r="17" spans="1:15" ht="15" hidden="1" customHeight="1" thickBot="1">
      <c r="A17" s="450"/>
      <c r="B17" s="450"/>
      <c r="C17" s="450"/>
      <c r="D17" s="24"/>
      <c r="E17" s="24" t="s">
        <v>4</v>
      </c>
      <c r="F17" s="24" t="s">
        <v>49</v>
      </c>
      <c r="G17" s="24"/>
      <c r="H17" s="24"/>
      <c r="I17" s="114"/>
      <c r="J17" s="530"/>
      <c r="K17" s="24"/>
      <c r="L17" s="35" t="s">
        <v>62</v>
      </c>
      <c r="M17" s="450"/>
    </row>
    <row r="18" spans="1:15" ht="15" hidden="1" customHeight="1" thickBot="1">
      <c r="A18" s="450"/>
      <c r="B18" s="450"/>
      <c r="C18" s="450"/>
      <c r="D18" s="24" t="s">
        <v>60</v>
      </c>
      <c r="E18" s="68" t="s">
        <v>3</v>
      </c>
      <c r="F18" s="24" t="s">
        <v>49</v>
      </c>
      <c r="G18" s="24"/>
      <c r="H18" s="24"/>
      <c r="I18" s="114"/>
      <c r="J18" s="530"/>
      <c r="K18" s="24"/>
      <c r="L18" s="35" t="s">
        <v>62</v>
      </c>
      <c r="M18" s="450"/>
      <c r="O18" s="110" t="s">
        <v>59</v>
      </c>
    </row>
    <row r="19" spans="1:15" ht="15" hidden="1" customHeight="1" thickBot="1">
      <c r="A19" s="450"/>
      <c r="B19" s="450"/>
      <c r="C19" s="450"/>
      <c r="D19" s="24"/>
      <c r="E19" s="24" t="s">
        <v>4</v>
      </c>
      <c r="F19" s="24" t="s">
        <v>49</v>
      </c>
      <c r="G19" s="24"/>
      <c r="H19" s="24"/>
      <c r="I19" s="114"/>
      <c r="J19" s="530"/>
      <c r="K19" s="24"/>
      <c r="L19" s="35" t="s">
        <v>62</v>
      </c>
      <c r="M19" s="450"/>
    </row>
    <row r="20" spans="1:15" ht="192" hidden="1" thickBot="1">
      <c r="A20" s="450"/>
      <c r="B20" s="450"/>
      <c r="C20" s="450"/>
      <c r="D20" s="66" t="s">
        <v>54</v>
      </c>
      <c r="E20" s="68" t="s">
        <v>3</v>
      </c>
      <c r="F20" s="24" t="s">
        <v>49</v>
      </c>
      <c r="G20" s="66"/>
      <c r="H20" s="66"/>
      <c r="I20" s="114"/>
      <c r="J20" s="530"/>
      <c r="K20" s="24"/>
      <c r="L20" s="35" t="s">
        <v>62</v>
      </c>
      <c r="M20" s="450"/>
      <c r="O20" s="110" t="s">
        <v>58</v>
      </c>
    </row>
    <row r="21" spans="1:15" ht="15" hidden="1" customHeight="1" thickBot="1">
      <c r="A21" s="450"/>
      <c r="B21" s="450"/>
      <c r="C21" s="450"/>
      <c r="D21" s="116"/>
      <c r="E21" s="24" t="s">
        <v>4</v>
      </c>
      <c r="F21" s="24" t="s">
        <v>49</v>
      </c>
      <c r="G21" s="35"/>
      <c r="H21" s="35"/>
      <c r="I21" s="114"/>
      <c r="J21" s="531"/>
      <c r="K21" s="24"/>
      <c r="L21" s="35" t="s">
        <v>62</v>
      </c>
      <c r="M21" s="450"/>
    </row>
    <row r="22" spans="1:15" ht="15.75" hidden="1" customHeight="1" thickBot="1">
      <c r="A22" s="450"/>
      <c r="B22" s="449" t="s">
        <v>5</v>
      </c>
      <c r="C22" s="449" t="s">
        <v>63</v>
      </c>
      <c r="D22" s="116" t="s">
        <v>55</v>
      </c>
      <c r="E22" s="117" t="s">
        <v>6</v>
      </c>
      <c r="F22" s="24" t="s">
        <v>49</v>
      </c>
      <c r="G22" s="35"/>
      <c r="H22" s="35"/>
      <c r="I22" s="114"/>
      <c r="J22" s="452"/>
      <c r="K22" s="24"/>
      <c r="L22" s="35" t="s">
        <v>62</v>
      </c>
      <c r="M22" s="450"/>
    </row>
    <row r="23" spans="1:15" ht="77.25" hidden="1" thickBot="1">
      <c r="A23" s="450"/>
      <c r="B23" s="457"/>
      <c r="C23" s="457"/>
      <c r="D23" s="118" t="s">
        <v>56</v>
      </c>
      <c r="E23" s="119" t="s">
        <v>6</v>
      </c>
      <c r="F23" s="24" t="s">
        <v>49</v>
      </c>
      <c r="G23" s="35"/>
      <c r="H23" s="35"/>
      <c r="I23" s="114"/>
      <c r="J23" s="531"/>
      <c r="K23" s="24"/>
      <c r="L23" s="35" t="s">
        <v>62</v>
      </c>
      <c r="M23" s="450"/>
      <c r="N23" s="110" t="s">
        <v>61</v>
      </c>
    </row>
    <row r="24" spans="1:15" ht="39" hidden="1" thickBot="1">
      <c r="A24" s="457"/>
      <c r="B24" s="258"/>
      <c r="C24" s="258"/>
      <c r="D24" s="24" t="s">
        <v>48</v>
      </c>
      <c r="E24" s="24" t="s">
        <v>57</v>
      </c>
      <c r="F24" s="24" t="s">
        <v>50</v>
      </c>
      <c r="G24" s="24"/>
      <c r="H24" s="24"/>
      <c r="I24" s="114"/>
      <c r="J24" s="260"/>
      <c r="K24" s="24"/>
      <c r="L24" s="35" t="s">
        <v>62</v>
      </c>
      <c r="M24" s="457"/>
    </row>
    <row r="25" spans="1:15" ht="90.75" customHeight="1" thickBot="1">
      <c r="A25" s="449" t="s">
        <v>129</v>
      </c>
      <c r="B25" s="449" t="s">
        <v>10</v>
      </c>
      <c r="C25" s="449" t="s">
        <v>63</v>
      </c>
      <c r="D25" s="24" t="s">
        <v>175</v>
      </c>
      <c r="E25" s="24" t="s">
        <v>11</v>
      </c>
      <c r="F25" s="24" t="s">
        <v>49</v>
      </c>
      <c r="G25" s="24">
        <v>100</v>
      </c>
      <c r="H25" s="24">
        <v>100</v>
      </c>
      <c r="I25" s="120">
        <v>100</v>
      </c>
      <c r="J25" s="452">
        <v>100</v>
      </c>
      <c r="K25" s="24"/>
      <c r="L25" s="35" t="s">
        <v>62</v>
      </c>
      <c r="M25" s="449"/>
    </row>
    <row r="26" spans="1:15" ht="153.75" customHeight="1" thickBot="1">
      <c r="A26" s="450"/>
      <c r="B26" s="450"/>
      <c r="C26" s="450"/>
      <c r="D26" s="24"/>
      <c r="E26" s="24" t="s">
        <v>12</v>
      </c>
      <c r="F26" s="24" t="s">
        <v>49</v>
      </c>
      <c r="G26" s="24">
        <v>100</v>
      </c>
      <c r="H26" s="24">
        <v>100</v>
      </c>
      <c r="I26" s="120">
        <f t="shared" ref="I26:I70" si="0">H26/G26*100</f>
        <v>100</v>
      </c>
      <c r="J26" s="530"/>
      <c r="K26" s="24"/>
      <c r="L26" s="35" t="s">
        <v>62</v>
      </c>
      <c r="M26" s="450"/>
    </row>
    <row r="27" spans="1:15" ht="135" customHeight="1" thickBot="1">
      <c r="A27" s="450"/>
      <c r="B27" s="450"/>
      <c r="C27" s="450"/>
      <c r="D27" s="24" t="s">
        <v>66</v>
      </c>
      <c r="E27" s="24" t="s">
        <v>11</v>
      </c>
      <c r="F27" s="24" t="s">
        <v>49</v>
      </c>
      <c r="G27" s="24">
        <v>100</v>
      </c>
      <c r="H27" s="24">
        <v>100</v>
      </c>
      <c r="I27" s="120">
        <f t="shared" si="0"/>
        <v>100</v>
      </c>
      <c r="J27" s="530"/>
      <c r="K27" s="24"/>
      <c r="L27" s="35" t="s">
        <v>62</v>
      </c>
      <c r="M27" s="450"/>
      <c r="O27" s="110" t="s">
        <v>68</v>
      </c>
    </row>
    <row r="28" spans="1:15" ht="124.5" customHeight="1" thickBot="1">
      <c r="A28" s="450"/>
      <c r="B28" s="450"/>
      <c r="C28" s="450"/>
      <c r="D28" s="24"/>
      <c r="E28" s="24" t="s">
        <v>12</v>
      </c>
      <c r="F28" s="24" t="s">
        <v>49</v>
      </c>
      <c r="G28" s="24">
        <v>100</v>
      </c>
      <c r="H28" s="24">
        <v>100</v>
      </c>
      <c r="I28" s="120">
        <f t="shared" si="0"/>
        <v>100</v>
      </c>
      <c r="J28" s="530"/>
      <c r="K28" s="24"/>
      <c r="L28" s="35" t="s">
        <v>62</v>
      </c>
      <c r="M28" s="450"/>
    </row>
    <row r="29" spans="1:15" ht="169.5" customHeight="1" thickBot="1">
      <c r="A29" s="450"/>
      <c r="B29" s="450"/>
      <c r="C29" s="450"/>
      <c r="D29" s="24" t="s">
        <v>67</v>
      </c>
      <c r="E29" s="24" t="s">
        <v>11</v>
      </c>
      <c r="F29" s="24" t="s">
        <v>49</v>
      </c>
      <c r="G29" s="24">
        <v>100</v>
      </c>
      <c r="H29" s="24">
        <v>100</v>
      </c>
      <c r="I29" s="120">
        <f t="shared" si="0"/>
        <v>100</v>
      </c>
      <c r="J29" s="530"/>
      <c r="K29" s="24"/>
      <c r="L29" s="35" t="s">
        <v>62</v>
      </c>
      <c r="M29" s="450"/>
      <c r="O29" s="110" t="s">
        <v>71</v>
      </c>
    </row>
    <row r="30" spans="1:15" ht="79.5" customHeight="1" thickBot="1">
      <c r="A30" s="450"/>
      <c r="B30" s="450"/>
      <c r="C30" s="450"/>
      <c r="D30" s="24"/>
      <c r="E30" s="24" t="s">
        <v>12</v>
      </c>
      <c r="F30" s="24" t="s">
        <v>49</v>
      </c>
      <c r="G30" s="24">
        <v>100</v>
      </c>
      <c r="H30" s="24">
        <v>100</v>
      </c>
      <c r="I30" s="120">
        <f t="shared" si="0"/>
        <v>100</v>
      </c>
      <c r="J30" s="530"/>
      <c r="K30" s="24"/>
      <c r="L30" s="35" t="s">
        <v>62</v>
      </c>
      <c r="M30" s="450"/>
    </row>
    <row r="31" spans="1:15" ht="174" hidden="1" customHeight="1" thickBot="1">
      <c r="A31" s="450"/>
      <c r="B31" s="450"/>
      <c r="C31" s="450"/>
      <c r="D31" s="24" t="s">
        <v>224</v>
      </c>
      <c r="E31" s="24" t="s">
        <v>11</v>
      </c>
      <c r="F31" s="24" t="s">
        <v>49</v>
      </c>
      <c r="G31" s="24">
        <v>100</v>
      </c>
      <c r="H31" s="24">
        <v>100</v>
      </c>
      <c r="I31" s="114">
        <v>100</v>
      </c>
      <c r="J31" s="530"/>
      <c r="K31" s="24"/>
      <c r="L31" s="35" t="s">
        <v>62</v>
      </c>
      <c r="M31" s="450"/>
      <c r="N31" s="110" t="s">
        <v>70</v>
      </c>
    </row>
    <row r="32" spans="1:15" ht="156.75" hidden="1" customHeight="1" thickBot="1">
      <c r="A32" s="450"/>
      <c r="B32" s="450"/>
      <c r="C32" s="450"/>
      <c r="D32" s="24"/>
      <c r="E32" s="24" t="s">
        <v>12</v>
      </c>
      <c r="F32" s="24" t="s">
        <v>49</v>
      </c>
      <c r="G32" s="24">
        <v>100</v>
      </c>
      <c r="H32" s="24">
        <v>100</v>
      </c>
      <c r="I32" s="114">
        <f t="shared" si="0"/>
        <v>100</v>
      </c>
      <c r="J32" s="531"/>
      <c r="K32" s="24"/>
      <c r="L32" s="35" t="s">
        <v>62</v>
      </c>
      <c r="M32" s="450"/>
    </row>
    <row r="33" spans="1:14" ht="156.75" customHeight="1" thickBot="1">
      <c r="A33" s="450"/>
      <c r="B33" s="450"/>
      <c r="C33" s="450"/>
      <c r="D33" s="24" t="s">
        <v>222</v>
      </c>
      <c r="E33" s="24" t="s">
        <v>57</v>
      </c>
      <c r="F33" s="24" t="s">
        <v>50</v>
      </c>
      <c r="G33" s="311">
        <v>84</v>
      </c>
      <c r="H33" s="311">
        <v>85</v>
      </c>
      <c r="I33" s="114">
        <f t="shared" si="0"/>
        <v>101.19047619047619</v>
      </c>
      <c r="J33" s="535">
        <v>103.7</v>
      </c>
      <c r="K33" s="24"/>
      <c r="L33" s="35"/>
      <c r="M33" s="450"/>
    </row>
    <row r="34" spans="1:14" ht="156.75" customHeight="1" thickBot="1">
      <c r="A34" s="450"/>
      <c r="B34" s="450"/>
      <c r="C34" s="450"/>
      <c r="D34" s="24" t="s">
        <v>342</v>
      </c>
      <c r="E34" s="24" t="s">
        <v>57</v>
      </c>
      <c r="F34" s="24" t="s">
        <v>50</v>
      </c>
      <c r="G34" s="311">
        <v>2</v>
      </c>
      <c r="H34" s="311">
        <v>6</v>
      </c>
      <c r="I34" s="114">
        <v>110</v>
      </c>
      <c r="J34" s="536"/>
      <c r="K34" s="24"/>
      <c r="L34" s="35"/>
      <c r="M34" s="450"/>
    </row>
    <row r="35" spans="1:14" ht="156.75" customHeight="1" thickBot="1">
      <c r="A35" s="450"/>
      <c r="B35" s="450"/>
      <c r="C35" s="450"/>
      <c r="D35" s="24" t="s">
        <v>334</v>
      </c>
      <c r="E35" s="24"/>
      <c r="F35" s="24"/>
      <c r="G35" s="311">
        <v>0</v>
      </c>
      <c r="H35" s="311">
        <v>1</v>
      </c>
      <c r="I35" s="114">
        <v>100</v>
      </c>
      <c r="J35" s="536"/>
      <c r="K35" s="24"/>
      <c r="L35" s="35"/>
      <c r="M35" s="450"/>
    </row>
    <row r="36" spans="1:14" ht="168" hidden="1" customHeight="1" thickBot="1">
      <c r="A36" s="457"/>
      <c r="B36" s="457"/>
      <c r="C36" s="457"/>
      <c r="D36" s="24" t="s">
        <v>223</v>
      </c>
      <c r="E36" s="24" t="s">
        <v>57</v>
      </c>
      <c r="F36" s="24" t="s">
        <v>50</v>
      </c>
      <c r="G36" s="311">
        <v>0</v>
      </c>
      <c r="H36" s="311">
        <v>0</v>
      </c>
      <c r="I36" s="120"/>
      <c r="J36" s="537"/>
      <c r="K36" s="24"/>
      <c r="L36" s="35" t="s">
        <v>62</v>
      </c>
      <c r="M36" s="450"/>
    </row>
    <row r="37" spans="1:14" ht="16.5" customHeight="1" thickBot="1">
      <c r="A37" s="256"/>
      <c r="B37" s="236" t="s">
        <v>195</v>
      </c>
      <c r="C37" s="121"/>
      <c r="D37" s="121"/>
      <c r="E37" s="121"/>
      <c r="F37" s="121"/>
      <c r="G37" s="121"/>
      <c r="H37" s="121"/>
      <c r="I37" s="121"/>
      <c r="J37" s="121"/>
      <c r="K37" s="121"/>
      <c r="L37" s="295"/>
      <c r="M37" s="264">
        <f>(J25+J33)/2</f>
        <v>101.85</v>
      </c>
    </row>
    <row r="38" spans="1:14" ht="93.75" customHeight="1" thickBot="1">
      <c r="A38" s="449"/>
      <c r="B38" s="449" t="s">
        <v>13</v>
      </c>
      <c r="C38" s="449" t="s">
        <v>63</v>
      </c>
      <c r="D38" s="24" t="s">
        <v>175</v>
      </c>
      <c r="E38" s="24" t="s">
        <v>14</v>
      </c>
      <c r="F38" s="24" t="s">
        <v>49</v>
      </c>
      <c r="G38" s="24">
        <v>100</v>
      </c>
      <c r="H38" s="24">
        <v>100</v>
      </c>
      <c r="I38" s="120">
        <f>H38/G38*100</f>
        <v>100</v>
      </c>
      <c r="J38" s="452">
        <v>100</v>
      </c>
      <c r="K38" s="24"/>
      <c r="L38" s="35" t="s">
        <v>62</v>
      </c>
      <c r="M38" s="258"/>
    </row>
    <row r="39" spans="1:14" ht="156" customHeight="1" thickBot="1">
      <c r="A39" s="450"/>
      <c r="B39" s="450"/>
      <c r="C39" s="450"/>
      <c r="D39" s="24"/>
      <c r="E39" s="24" t="s">
        <v>15</v>
      </c>
      <c r="F39" s="24" t="s">
        <v>49</v>
      </c>
      <c r="G39" s="24">
        <v>100</v>
      </c>
      <c r="H39" s="24">
        <v>100</v>
      </c>
      <c r="I39" s="120">
        <f t="shared" si="0"/>
        <v>100</v>
      </c>
      <c r="J39" s="530"/>
      <c r="K39" s="24"/>
      <c r="L39" s="35" t="s">
        <v>62</v>
      </c>
      <c r="M39" s="258"/>
    </row>
    <row r="40" spans="1:14" ht="129.75" customHeight="1" thickBot="1">
      <c r="A40" s="450"/>
      <c r="B40" s="450"/>
      <c r="C40" s="450"/>
      <c r="D40" s="24" t="s">
        <v>173</v>
      </c>
      <c r="E40" s="24" t="s">
        <v>14</v>
      </c>
      <c r="F40" s="24" t="s">
        <v>49</v>
      </c>
      <c r="G40" s="24">
        <v>100</v>
      </c>
      <c r="H40" s="24">
        <v>100</v>
      </c>
      <c r="I40" s="120">
        <v>100</v>
      </c>
      <c r="J40" s="530"/>
      <c r="K40" s="24"/>
      <c r="L40" s="35" t="s">
        <v>62</v>
      </c>
      <c r="M40" s="258"/>
    </row>
    <row r="41" spans="1:14" ht="159" customHeight="1" thickBot="1">
      <c r="A41" s="450"/>
      <c r="B41" s="450"/>
      <c r="C41" s="450"/>
      <c r="D41" s="24"/>
      <c r="E41" s="24" t="s">
        <v>15</v>
      </c>
      <c r="F41" s="24" t="s">
        <v>49</v>
      </c>
      <c r="G41" s="24">
        <v>100</v>
      </c>
      <c r="H41" s="24">
        <v>100</v>
      </c>
      <c r="I41" s="120">
        <f t="shared" si="0"/>
        <v>100</v>
      </c>
      <c r="J41" s="530"/>
      <c r="K41" s="24"/>
      <c r="L41" s="35" t="s">
        <v>62</v>
      </c>
      <c r="M41" s="258"/>
    </row>
    <row r="42" spans="1:14" ht="167.45" customHeight="1" thickBot="1">
      <c r="A42" s="450"/>
      <c r="B42" s="450"/>
      <c r="C42" s="450"/>
      <c r="D42" s="24" t="s">
        <v>67</v>
      </c>
      <c r="E42" s="24" t="s">
        <v>14</v>
      </c>
      <c r="F42" s="24" t="s">
        <v>49</v>
      </c>
      <c r="G42" s="24">
        <v>100</v>
      </c>
      <c r="H42" s="24">
        <v>100</v>
      </c>
      <c r="I42" s="120">
        <f t="shared" si="0"/>
        <v>100</v>
      </c>
      <c r="J42" s="530"/>
      <c r="K42" s="24"/>
      <c r="L42" s="35" t="s">
        <v>62</v>
      </c>
      <c r="M42" s="258"/>
      <c r="N42" s="110" t="s">
        <v>72</v>
      </c>
    </row>
    <row r="43" spans="1:14" ht="155.25" customHeight="1" thickBot="1">
      <c r="A43" s="450"/>
      <c r="B43" s="450"/>
      <c r="C43" s="450"/>
      <c r="D43" s="24"/>
      <c r="E43" s="24" t="s">
        <v>15</v>
      </c>
      <c r="F43" s="24" t="s">
        <v>49</v>
      </c>
      <c r="G43" s="24">
        <v>100</v>
      </c>
      <c r="H43" s="24">
        <v>100</v>
      </c>
      <c r="I43" s="120">
        <f t="shared" si="0"/>
        <v>100</v>
      </c>
      <c r="J43" s="530"/>
      <c r="K43" s="24"/>
      <c r="L43" s="35" t="s">
        <v>62</v>
      </c>
      <c r="M43" s="258"/>
    </row>
    <row r="44" spans="1:14" ht="166.5" hidden="1" thickBot="1">
      <c r="A44" s="450"/>
      <c r="B44" s="450"/>
      <c r="C44" s="450"/>
      <c r="D44" s="24" t="s">
        <v>69</v>
      </c>
      <c r="E44" s="24" t="s">
        <v>11</v>
      </c>
      <c r="F44" s="24" t="s">
        <v>49</v>
      </c>
      <c r="G44" s="24">
        <v>100</v>
      </c>
      <c r="H44" s="24">
        <v>100</v>
      </c>
      <c r="I44" s="114">
        <f t="shared" si="0"/>
        <v>100</v>
      </c>
      <c r="J44" s="530"/>
      <c r="K44" s="24"/>
      <c r="L44" s="35" t="s">
        <v>62</v>
      </c>
      <c r="M44" s="258"/>
      <c r="N44" s="110" t="s">
        <v>73</v>
      </c>
    </row>
    <row r="45" spans="1:14" ht="153.75" hidden="1" thickBot="1">
      <c r="A45" s="450"/>
      <c r="B45" s="450"/>
      <c r="C45" s="450"/>
      <c r="D45" s="116"/>
      <c r="E45" s="35" t="s">
        <v>12</v>
      </c>
      <c r="F45" s="35" t="s">
        <v>49</v>
      </c>
      <c r="G45" s="35">
        <v>98</v>
      </c>
      <c r="H45" s="35">
        <v>98</v>
      </c>
      <c r="I45" s="113">
        <f t="shared" si="0"/>
        <v>100</v>
      </c>
      <c r="J45" s="530"/>
      <c r="K45" s="35"/>
      <c r="L45" s="35" t="s">
        <v>62</v>
      </c>
      <c r="M45" s="258"/>
    </row>
    <row r="46" spans="1:14" ht="72.75" hidden="1" customHeight="1" thickBot="1">
      <c r="A46" s="450"/>
      <c r="B46" s="450"/>
      <c r="C46" s="450"/>
      <c r="D46" s="66" t="s">
        <v>74</v>
      </c>
      <c r="E46" s="66" t="s">
        <v>23</v>
      </c>
      <c r="F46" s="35" t="s">
        <v>49</v>
      </c>
      <c r="G46" s="66">
        <v>100</v>
      </c>
      <c r="H46" s="66">
        <v>100</v>
      </c>
      <c r="I46" s="113">
        <f t="shared" si="0"/>
        <v>100</v>
      </c>
      <c r="J46" s="530"/>
      <c r="K46" s="66"/>
      <c r="L46" s="35" t="s">
        <v>62</v>
      </c>
      <c r="M46" s="258"/>
      <c r="N46" s="110" t="s">
        <v>75</v>
      </c>
    </row>
    <row r="47" spans="1:14" ht="62.25" hidden="1" customHeight="1" thickBot="1">
      <c r="A47" s="450"/>
      <c r="B47" s="450"/>
      <c r="C47" s="450"/>
      <c r="D47" s="116"/>
      <c r="E47" s="116" t="s">
        <v>24</v>
      </c>
      <c r="F47" s="35" t="s">
        <v>49</v>
      </c>
      <c r="G47" s="35">
        <v>100</v>
      </c>
      <c r="H47" s="35">
        <v>100</v>
      </c>
      <c r="I47" s="113">
        <f t="shared" si="0"/>
        <v>100</v>
      </c>
      <c r="J47" s="530"/>
      <c r="K47" s="35"/>
      <c r="L47" s="35" t="s">
        <v>62</v>
      </c>
      <c r="M47" s="258"/>
    </row>
    <row r="48" spans="1:14" ht="57.75" hidden="1" customHeight="1" thickBot="1">
      <c r="A48" s="450"/>
      <c r="B48" s="450"/>
      <c r="C48" s="450"/>
      <c r="D48" s="66"/>
      <c r="E48" s="66" t="s">
        <v>25</v>
      </c>
      <c r="F48" s="35" t="s">
        <v>49</v>
      </c>
      <c r="G48" s="66">
        <v>90</v>
      </c>
      <c r="H48" s="66">
        <v>83</v>
      </c>
      <c r="I48" s="113">
        <f t="shared" si="0"/>
        <v>92.222222222222229</v>
      </c>
      <c r="J48" s="531"/>
      <c r="K48" s="66"/>
      <c r="L48" s="35" t="s">
        <v>62</v>
      </c>
      <c r="M48" s="258"/>
    </row>
    <row r="49" spans="1:15" ht="78.75" customHeight="1" thickBot="1">
      <c r="A49" s="450"/>
      <c r="B49" s="450"/>
      <c r="C49" s="450"/>
      <c r="D49" s="116" t="s">
        <v>222</v>
      </c>
      <c r="E49" s="35" t="s">
        <v>57</v>
      </c>
      <c r="F49" s="35" t="s">
        <v>50</v>
      </c>
      <c r="G49" s="317">
        <v>113</v>
      </c>
      <c r="H49" s="318">
        <v>115</v>
      </c>
      <c r="I49" s="113">
        <f t="shared" si="0"/>
        <v>101.76991150442478</v>
      </c>
      <c r="J49" s="535">
        <f>(I49+I50+I51)/3</f>
        <v>100.58997050147492</v>
      </c>
      <c r="K49" s="66"/>
      <c r="L49" s="35"/>
      <c r="M49" s="258"/>
    </row>
    <row r="50" spans="1:15" ht="130.5" customHeight="1" thickBot="1">
      <c r="A50" s="450"/>
      <c r="B50" s="450"/>
      <c r="C50" s="450"/>
      <c r="D50" s="116" t="s">
        <v>225</v>
      </c>
      <c r="E50" s="35" t="s">
        <v>57</v>
      </c>
      <c r="F50" s="35" t="s">
        <v>50</v>
      </c>
      <c r="G50" s="317">
        <v>2</v>
      </c>
      <c r="H50" s="318">
        <v>2</v>
      </c>
      <c r="I50" s="113">
        <f t="shared" si="0"/>
        <v>100</v>
      </c>
      <c r="J50" s="536"/>
      <c r="K50" s="66"/>
      <c r="L50" s="35"/>
      <c r="M50" s="258"/>
    </row>
    <row r="51" spans="1:15" ht="156.75" customHeight="1" thickBot="1">
      <c r="A51" s="450"/>
      <c r="B51" s="450"/>
      <c r="C51" s="450"/>
      <c r="D51" s="116" t="s">
        <v>226</v>
      </c>
      <c r="E51" s="35" t="s">
        <v>57</v>
      </c>
      <c r="F51" s="35" t="s">
        <v>50</v>
      </c>
      <c r="G51" s="319">
        <v>1</v>
      </c>
      <c r="H51" s="319">
        <v>1</v>
      </c>
      <c r="I51" s="113">
        <v>100</v>
      </c>
      <c r="J51" s="536"/>
      <c r="K51" s="66"/>
      <c r="L51" s="35"/>
      <c r="M51" s="258"/>
    </row>
    <row r="52" spans="1:15" ht="166.5" hidden="1" customHeight="1" thickBot="1">
      <c r="A52" s="457"/>
      <c r="B52" s="457"/>
      <c r="C52" s="457"/>
      <c r="D52" s="116" t="s">
        <v>227</v>
      </c>
      <c r="E52" s="35" t="s">
        <v>57</v>
      </c>
      <c r="F52" s="35" t="s">
        <v>50</v>
      </c>
      <c r="G52" s="316">
        <v>0</v>
      </c>
      <c r="H52" s="316">
        <v>0</v>
      </c>
      <c r="I52" s="227">
        <v>0</v>
      </c>
      <c r="J52" s="537"/>
      <c r="K52" s="35"/>
      <c r="L52" s="35" t="s">
        <v>62</v>
      </c>
      <c r="M52" s="258"/>
    </row>
    <row r="53" spans="1:15" ht="18.75" customHeight="1" thickBot="1">
      <c r="A53" s="256"/>
      <c r="B53" s="236" t="s">
        <v>195</v>
      </c>
      <c r="C53" s="121"/>
      <c r="D53" s="121"/>
      <c r="E53" s="121"/>
      <c r="F53" s="121"/>
      <c r="G53" s="121"/>
      <c r="H53" s="121"/>
      <c r="I53" s="121"/>
      <c r="J53" s="121"/>
      <c r="K53" s="121"/>
      <c r="L53" s="295"/>
      <c r="M53" s="264">
        <f>(J38+J49)/2</f>
        <v>100.29498525073745</v>
      </c>
    </row>
    <row r="54" spans="1:15" ht="84" customHeight="1" thickBot="1">
      <c r="A54" s="532"/>
      <c r="B54" s="532" t="s">
        <v>16</v>
      </c>
      <c r="C54" s="532" t="s">
        <v>63</v>
      </c>
      <c r="D54" s="24" t="s">
        <v>65</v>
      </c>
      <c r="E54" s="24" t="s">
        <v>20</v>
      </c>
      <c r="F54" s="35" t="s">
        <v>49</v>
      </c>
      <c r="G54" s="24">
        <v>100</v>
      </c>
      <c r="H54" s="24">
        <v>100</v>
      </c>
      <c r="I54" s="114">
        <f t="shared" si="0"/>
        <v>100</v>
      </c>
      <c r="J54" s="452">
        <v>100</v>
      </c>
      <c r="K54" s="24"/>
      <c r="L54" s="35" t="s">
        <v>62</v>
      </c>
      <c r="M54" s="258"/>
      <c r="N54" s="110">
        <f>(75+96+98+92+70+95)/6</f>
        <v>87.666666666666671</v>
      </c>
      <c r="O54" s="110">
        <f>(95+98+92+98+67+98)/6</f>
        <v>91.333333333333329</v>
      </c>
    </row>
    <row r="55" spans="1:15" ht="145.5" customHeight="1" thickBot="1">
      <c r="A55" s="533"/>
      <c r="B55" s="533"/>
      <c r="C55" s="533"/>
      <c r="D55" s="24"/>
      <c r="E55" s="24" t="s">
        <v>21</v>
      </c>
      <c r="F55" s="35" t="s">
        <v>49</v>
      </c>
      <c r="G55" s="24">
        <v>100</v>
      </c>
      <c r="H55" s="24">
        <v>100</v>
      </c>
      <c r="I55" s="114">
        <f t="shared" si="0"/>
        <v>100</v>
      </c>
      <c r="J55" s="530"/>
      <c r="K55" s="24"/>
      <c r="L55" s="35" t="s">
        <v>62</v>
      </c>
      <c r="M55" s="258"/>
      <c r="N55" s="110">
        <f>(68+45+50+80+80+80)/6</f>
        <v>67.166666666666671</v>
      </c>
      <c r="O55" s="110">
        <f>(68+33+52+79+80+90)/6</f>
        <v>67</v>
      </c>
    </row>
    <row r="56" spans="1:15" ht="101.25" hidden="1" customHeight="1" thickBot="1">
      <c r="A56" s="533"/>
      <c r="B56" s="533"/>
      <c r="C56" s="533"/>
      <c r="D56" s="24"/>
      <c r="E56" s="125"/>
      <c r="F56" s="35" t="s">
        <v>49</v>
      </c>
      <c r="G56" s="24"/>
      <c r="H56" s="24"/>
      <c r="I56" s="114" t="e">
        <f t="shared" si="0"/>
        <v>#DIV/0!</v>
      </c>
      <c r="J56" s="530"/>
      <c r="K56" s="24"/>
      <c r="L56" s="35" t="s">
        <v>62</v>
      </c>
      <c r="M56" s="258"/>
      <c r="N56" s="110">
        <f>(60+27+40+44+55+55)/6</f>
        <v>46.833333333333336</v>
      </c>
      <c r="O56" s="110">
        <f>(43+48+51+34+27+58)/6</f>
        <v>43.5</v>
      </c>
    </row>
    <row r="57" spans="1:15" ht="81.75" customHeight="1" thickBot="1">
      <c r="A57" s="533"/>
      <c r="B57" s="533"/>
      <c r="C57" s="533"/>
      <c r="D57" s="24" t="s">
        <v>76</v>
      </c>
      <c r="E57" s="24" t="s">
        <v>20</v>
      </c>
      <c r="F57" s="35" t="s">
        <v>49</v>
      </c>
      <c r="G57" s="24">
        <v>100</v>
      </c>
      <c r="H57" s="24">
        <v>100</v>
      </c>
      <c r="I57" s="114">
        <f t="shared" si="0"/>
        <v>100</v>
      </c>
      <c r="J57" s="530"/>
      <c r="K57" s="24"/>
      <c r="L57" s="35" t="s">
        <v>62</v>
      </c>
      <c r="M57" s="258"/>
      <c r="N57" s="110" t="s">
        <v>77</v>
      </c>
    </row>
    <row r="58" spans="1:15" ht="87" customHeight="1" thickBot="1">
      <c r="A58" s="533"/>
      <c r="B58" s="533"/>
      <c r="C58" s="533"/>
      <c r="D58" s="24"/>
      <c r="E58" s="24" t="s">
        <v>21</v>
      </c>
      <c r="F58" s="223" t="s">
        <v>49</v>
      </c>
      <c r="G58" s="66">
        <v>100</v>
      </c>
      <c r="H58" s="66">
        <v>100</v>
      </c>
      <c r="I58" s="331">
        <f t="shared" si="0"/>
        <v>100</v>
      </c>
      <c r="J58" s="531"/>
      <c r="K58" s="66"/>
      <c r="L58" s="35" t="s">
        <v>62</v>
      </c>
      <c r="M58" s="258"/>
    </row>
    <row r="59" spans="1:15" ht="76.5" customHeight="1" thickBot="1">
      <c r="A59" s="533"/>
      <c r="B59" s="533"/>
      <c r="C59" s="533"/>
      <c r="D59" s="360" t="s">
        <v>335</v>
      </c>
      <c r="E59" s="196" t="s">
        <v>57</v>
      </c>
      <c r="F59" s="68" t="s">
        <v>50</v>
      </c>
      <c r="G59" s="330">
        <v>13</v>
      </c>
      <c r="H59" s="330">
        <v>17</v>
      </c>
      <c r="I59" s="265">
        <v>110</v>
      </c>
      <c r="J59" s="544">
        <f>(I59+I60)/2</f>
        <v>80</v>
      </c>
      <c r="K59" s="68"/>
      <c r="L59" s="223" t="s">
        <v>62</v>
      </c>
      <c r="M59" s="258"/>
    </row>
    <row r="60" spans="1:15" ht="135" customHeight="1" thickBot="1">
      <c r="A60" s="68"/>
      <c r="B60" s="68"/>
      <c r="C60" s="68"/>
      <c r="D60" s="116" t="s">
        <v>225</v>
      </c>
      <c r="E60" s="35" t="s">
        <v>57</v>
      </c>
      <c r="F60" s="24" t="s">
        <v>50</v>
      </c>
      <c r="G60" s="317">
        <v>2</v>
      </c>
      <c r="H60" s="318">
        <v>1</v>
      </c>
      <c r="I60" s="114">
        <f t="shared" ref="I60" si="1">H60/G60*100</f>
        <v>50</v>
      </c>
      <c r="J60" s="545"/>
      <c r="K60" s="68"/>
      <c r="L60" s="68"/>
      <c r="M60" s="68"/>
    </row>
    <row r="61" spans="1:15" ht="18" customHeight="1" thickBot="1">
      <c r="A61" s="258"/>
      <c r="B61" s="328" t="s">
        <v>170</v>
      </c>
      <c r="C61" s="283"/>
      <c r="D61" s="283"/>
      <c r="E61" s="283"/>
      <c r="F61" s="283"/>
      <c r="G61" s="283"/>
      <c r="H61" s="283"/>
      <c r="I61" s="283"/>
      <c r="J61" s="283"/>
      <c r="K61" s="283"/>
      <c r="L61" s="329"/>
      <c r="M61" s="126">
        <f>(J54+J59)/2</f>
        <v>90</v>
      </c>
    </row>
    <row r="62" spans="1:15" ht="83.25" customHeight="1" thickBot="1">
      <c r="A62" s="532"/>
      <c r="B62" s="532" t="s">
        <v>22</v>
      </c>
      <c r="C62" s="532" t="s">
        <v>63</v>
      </c>
      <c r="D62" s="24" t="s">
        <v>228</v>
      </c>
      <c r="E62" s="24" t="s">
        <v>126</v>
      </c>
      <c r="F62" s="35" t="s">
        <v>49</v>
      </c>
      <c r="G62" s="24">
        <v>100</v>
      </c>
      <c r="H62" s="24">
        <v>100</v>
      </c>
      <c r="I62" s="114">
        <f t="shared" si="0"/>
        <v>100</v>
      </c>
      <c r="J62" s="452">
        <v>100</v>
      </c>
      <c r="K62" s="24"/>
      <c r="L62" s="35" t="s">
        <v>62</v>
      </c>
      <c r="M62" s="258"/>
    </row>
    <row r="63" spans="1:15" ht="92.25" customHeight="1" thickBot="1">
      <c r="A63" s="533"/>
      <c r="B63" s="533"/>
      <c r="C63" s="533"/>
      <c r="D63" s="24"/>
      <c r="E63" s="68" t="s">
        <v>9</v>
      </c>
      <c r="F63" s="35" t="s">
        <v>49</v>
      </c>
      <c r="G63" s="24">
        <v>100</v>
      </c>
      <c r="H63" s="24">
        <v>100</v>
      </c>
      <c r="I63" s="114">
        <f t="shared" si="0"/>
        <v>100</v>
      </c>
      <c r="J63" s="530"/>
      <c r="K63" s="24"/>
      <c r="L63" s="35" t="s">
        <v>62</v>
      </c>
      <c r="M63" s="258"/>
    </row>
    <row r="64" spans="1:15" ht="118.5" customHeight="1" thickBot="1">
      <c r="A64" s="533"/>
      <c r="B64" s="533"/>
      <c r="C64" s="533"/>
      <c r="D64" s="24" t="s">
        <v>229</v>
      </c>
      <c r="E64" s="24" t="s">
        <v>126</v>
      </c>
      <c r="F64" s="35" t="s">
        <v>49</v>
      </c>
      <c r="G64" s="24">
        <v>100</v>
      </c>
      <c r="H64" s="24">
        <v>100</v>
      </c>
      <c r="I64" s="114">
        <f t="shared" si="0"/>
        <v>100</v>
      </c>
      <c r="J64" s="530"/>
      <c r="K64" s="24"/>
      <c r="L64" s="35"/>
      <c r="M64" s="258"/>
    </row>
    <row r="65" spans="1:13" ht="91.5" customHeight="1" thickBot="1">
      <c r="A65" s="533"/>
      <c r="B65" s="533"/>
      <c r="C65" s="533"/>
      <c r="D65" s="24"/>
      <c r="E65" s="68" t="s">
        <v>9</v>
      </c>
      <c r="F65" s="35" t="s">
        <v>49</v>
      </c>
      <c r="G65" s="24">
        <v>100</v>
      </c>
      <c r="H65" s="24">
        <v>100</v>
      </c>
      <c r="I65" s="114">
        <f t="shared" si="0"/>
        <v>100</v>
      </c>
      <c r="J65" s="531"/>
      <c r="K65" s="24"/>
      <c r="L65" s="35"/>
      <c r="M65" s="258"/>
    </row>
    <row r="66" spans="1:13" ht="91.5" customHeight="1" thickBot="1">
      <c r="A66" s="533"/>
      <c r="B66" s="533"/>
      <c r="C66" s="533"/>
      <c r="D66" s="116" t="s">
        <v>221</v>
      </c>
      <c r="E66" s="24" t="s">
        <v>141</v>
      </c>
      <c r="F66" s="35" t="s">
        <v>256</v>
      </c>
      <c r="G66" s="327">
        <v>80640</v>
      </c>
      <c r="H66" s="327">
        <v>80120</v>
      </c>
      <c r="I66" s="120">
        <f t="shared" si="0"/>
        <v>99.355158730158735</v>
      </c>
      <c r="J66" s="538">
        <f>I66</f>
        <v>99.355158730158735</v>
      </c>
      <c r="K66" s="24"/>
      <c r="L66" s="35"/>
      <c r="M66" s="258"/>
    </row>
    <row r="67" spans="1:13" ht="132" hidden="1" customHeight="1" thickBot="1">
      <c r="A67" s="534"/>
      <c r="B67" s="534"/>
      <c r="C67" s="534"/>
      <c r="D67" s="116" t="s">
        <v>230</v>
      </c>
      <c r="E67" s="35" t="s">
        <v>57</v>
      </c>
      <c r="F67" s="35" t="s">
        <v>256</v>
      </c>
      <c r="G67" s="35">
        <v>6510</v>
      </c>
      <c r="H67" s="35">
        <v>6510</v>
      </c>
      <c r="I67" s="113">
        <f t="shared" si="0"/>
        <v>100</v>
      </c>
      <c r="J67" s="539"/>
      <c r="K67" s="35"/>
      <c r="L67" s="35" t="s">
        <v>62</v>
      </c>
      <c r="M67" s="259"/>
    </row>
    <row r="68" spans="1:13" ht="58.5" hidden="1" customHeight="1" thickBot="1">
      <c r="A68" s="533" t="s">
        <v>79</v>
      </c>
      <c r="B68" s="533" t="s">
        <v>7</v>
      </c>
      <c r="C68" s="533" t="s">
        <v>63</v>
      </c>
      <c r="D68" s="24" t="s">
        <v>65</v>
      </c>
      <c r="E68" s="24" t="s">
        <v>8</v>
      </c>
      <c r="F68" s="35" t="s">
        <v>49</v>
      </c>
      <c r="G68" s="24">
        <v>57</v>
      </c>
      <c r="H68" s="24">
        <v>57</v>
      </c>
      <c r="I68" s="114">
        <f t="shared" si="0"/>
        <v>100</v>
      </c>
      <c r="J68" s="452">
        <v>100</v>
      </c>
      <c r="K68" s="24"/>
      <c r="L68" s="35" t="s">
        <v>62</v>
      </c>
      <c r="M68" s="449">
        <v>97</v>
      </c>
    </row>
    <row r="69" spans="1:13" ht="15" hidden="1" customHeight="1" thickBot="1">
      <c r="A69" s="533"/>
      <c r="B69" s="533"/>
      <c r="C69" s="533"/>
      <c r="D69" s="24"/>
      <c r="E69" s="24" t="s">
        <v>9</v>
      </c>
      <c r="F69" s="35" t="s">
        <v>49</v>
      </c>
      <c r="G69" s="24">
        <v>98</v>
      </c>
      <c r="H69" s="24">
        <v>98</v>
      </c>
      <c r="I69" s="114">
        <f t="shared" si="0"/>
        <v>100</v>
      </c>
      <c r="J69" s="531"/>
      <c r="K69" s="24"/>
      <c r="L69" s="35" t="s">
        <v>62</v>
      </c>
      <c r="M69" s="450"/>
    </row>
    <row r="70" spans="1:13" ht="15" hidden="1" customHeight="1" thickBot="1">
      <c r="A70" s="543"/>
      <c r="B70" s="543"/>
      <c r="C70" s="543"/>
      <c r="D70" s="116" t="s">
        <v>48</v>
      </c>
      <c r="E70" s="35" t="s">
        <v>57</v>
      </c>
      <c r="F70" s="35" t="s">
        <v>50</v>
      </c>
      <c r="G70" s="35">
        <v>1708</v>
      </c>
      <c r="H70" s="35">
        <v>1664</v>
      </c>
      <c r="I70" s="113">
        <f t="shared" si="0"/>
        <v>97.423887587822009</v>
      </c>
      <c r="J70" s="252">
        <v>97.4</v>
      </c>
      <c r="K70" s="35"/>
      <c r="L70" s="35" t="s">
        <v>62</v>
      </c>
      <c r="M70" s="450"/>
    </row>
    <row r="71" spans="1:13" ht="15" customHeight="1">
      <c r="A71" s="62"/>
      <c r="B71" s="296" t="s">
        <v>170</v>
      </c>
      <c r="C71" s="296"/>
      <c r="D71" s="296"/>
      <c r="E71" s="296"/>
      <c r="F71" s="296"/>
      <c r="G71" s="296"/>
      <c r="H71" s="296"/>
      <c r="I71" s="296"/>
      <c r="J71" s="296"/>
      <c r="K71" s="296"/>
      <c r="L71" s="297"/>
      <c r="M71" s="298">
        <f>(J62+J66)/2</f>
        <v>99.677579365079367</v>
      </c>
    </row>
    <row r="72" spans="1:13">
      <c r="A72" s="540" t="s">
        <v>149</v>
      </c>
      <c r="B72" s="541"/>
      <c r="C72" s="541"/>
      <c r="D72" s="541"/>
      <c r="E72" s="541"/>
      <c r="F72" s="541"/>
      <c r="G72" s="541"/>
      <c r="H72" s="541"/>
      <c r="I72" s="541"/>
      <c r="J72" s="541"/>
      <c r="K72" s="541"/>
      <c r="L72" s="542"/>
      <c r="M72" s="264">
        <f>(M37+M53+M61+M71)/4</f>
        <v>97.955641153954218</v>
      </c>
    </row>
    <row r="73" spans="1:13" ht="21" customHeight="1">
      <c r="A73" s="110" t="s">
        <v>150</v>
      </c>
      <c r="G73" s="62"/>
      <c r="H73" s="62"/>
      <c r="I73" s="129"/>
      <c r="J73" s="130"/>
      <c r="K73" s="62"/>
      <c r="L73" s="62"/>
      <c r="M73" s="129"/>
    </row>
    <row r="74" spans="1:13" ht="22.5" customHeight="1">
      <c r="A74" s="110" t="s">
        <v>151</v>
      </c>
      <c r="G74" s="62"/>
      <c r="H74" s="62"/>
      <c r="I74" s="129"/>
      <c r="J74" s="130"/>
      <c r="K74" s="62"/>
      <c r="L74" s="62"/>
      <c r="M74" s="129"/>
    </row>
    <row r="75" spans="1:13">
      <c r="A75" s="110" t="s">
        <v>349</v>
      </c>
    </row>
    <row r="77" spans="1:13" ht="18" customHeight="1">
      <c r="A77" s="110" t="s">
        <v>266</v>
      </c>
      <c r="G77" s="110" t="s">
        <v>267</v>
      </c>
    </row>
    <row r="78" spans="1:13" ht="14.25" customHeight="1"/>
    <row r="79" spans="1:13" ht="15" hidden="1" customHeight="1"/>
    <row r="80" spans="1:13" ht="18.75" hidden="1" customHeight="1">
      <c r="A80" s="110" t="s">
        <v>1</v>
      </c>
      <c r="G80" s="110" t="s">
        <v>26</v>
      </c>
    </row>
    <row r="81" spans="1:1" ht="15.75" hidden="1" customHeight="1"/>
    <row r="82" spans="1:1" ht="15" hidden="1" customHeight="1"/>
    <row r="83" spans="1:1" hidden="1">
      <c r="A83" s="110" t="s">
        <v>91</v>
      </c>
    </row>
  </sheetData>
  <mergeCells count="38">
    <mergeCell ref="A72:L72"/>
    <mergeCell ref="A25:A36"/>
    <mergeCell ref="B25:B36"/>
    <mergeCell ref="B68:B70"/>
    <mergeCell ref="C68:C70"/>
    <mergeCell ref="A38:A52"/>
    <mergeCell ref="B38:B52"/>
    <mergeCell ref="A54:A59"/>
    <mergeCell ref="B54:B59"/>
    <mergeCell ref="A62:A67"/>
    <mergeCell ref="B62:B67"/>
    <mergeCell ref="A68:A70"/>
    <mergeCell ref="J68:J69"/>
    <mergeCell ref="C25:C36"/>
    <mergeCell ref="J25:J32"/>
    <mergeCell ref="J59:J60"/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  <mergeCell ref="M25:M36"/>
    <mergeCell ref="M68:M70"/>
    <mergeCell ref="C38:C52"/>
    <mergeCell ref="J38:J48"/>
    <mergeCell ref="C54:C59"/>
    <mergeCell ref="J54:J58"/>
    <mergeCell ref="C62:C67"/>
    <mergeCell ref="J62:J65"/>
    <mergeCell ref="J33:J36"/>
    <mergeCell ref="J49:J52"/>
    <mergeCell ref="J66:J67"/>
  </mergeCells>
  <pageMargins left="0" right="0" top="0.15748031496062992" bottom="0.15748031496062992" header="0.31496062992125984" footer="0.31496062992125984"/>
  <pageSetup paperSize="9"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74"/>
  <sheetViews>
    <sheetView topLeftCell="A47" workbookViewId="0">
      <selection activeCell="H61" sqref="H61"/>
    </sheetView>
  </sheetViews>
  <sheetFormatPr defaultColWidth="9.140625" defaultRowHeight="15"/>
  <cols>
    <col min="1" max="1" width="10.28515625" style="110" customWidth="1"/>
    <col min="2" max="2" width="12.7109375" style="110" customWidth="1"/>
    <col min="3" max="3" width="9.7109375" style="110" customWidth="1"/>
    <col min="4" max="4" width="10.7109375" style="110" customWidth="1"/>
    <col min="5" max="5" width="20.42578125" style="110" customWidth="1"/>
    <col min="6" max="6" width="7.7109375" style="110" customWidth="1"/>
    <col min="7" max="7" width="14.28515625" style="110" customWidth="1"/>
    <col min="8" max="8" width="11.140625" style="110" customWidth="1"/>
    <col min="9" max="9" width="15.140625" style="110" customWidth="1"/>
    <col min="10" max="10" width="11.42578125" style="110" customWidth="1"/>
    <col min="11" max="11" width="12.28515625" style="110" customWidth="1"/>
    <col min="12" max="12" width="13.7109375" style="110" customWidth="1"/>
    <col min="13" max="13" width="10" style="110" bestFit="1" customWidth="1"/>
    <col min="14" max="16" width="0" style="110" hidden="1" customWidth="1"/>
    <col min="17" max="16384" width="9.140625" style="110"/>
  </cols>
  <sheetData>
    <row r="1" spans="1:13">
      <c r="A1" s="109"/>
      <c r="L1" s="109"/>
      <c r="M1" s="109" t="s">
        <v>27</v>
      </c>
    </row>
    <row r="2" spans="1:13">
      <c r="A2" s="109"/>
      <c r="L2" s="109"/>
      <c r="M2" s="109" t="s">
        <v>28</v>
      </c>
    </row>
    <row r="3" spans="1:13">
      <c r="A3" s="109"/>
      <c r="L3" s="109"/>
      <c r="M3" s="109" t="s">
        <v>29</v>
      </c>
    </row>
    <row r="4" spans="1:13">
      <c r="A4" s="109"/>
      <c r="L4" s="109"/>
      <c r="M4" s="109" t="s">
        <v>30</v>
      </c>
    </row>
    <row r="5" spans="1:13">
      <c r="A5" s="109"/>
      <c r="L5" s="109"/>
      <c r="M5" s="109" t="s">
        <v>31</v>
      </c>
    </row>
    <row r="6" spans="1:13">
      <c r="A6" s="109"/>
      <c r="L6" s="109"/>
      <c r="M6" s="109" t="s">
        <v>32</v>
      </c>
    </row>
    <row r="7" spans="1:13">
      <c r="A7" s="109"/>
      <c r="L7" s="109"/>
      <c r="M7" s="109" t="s">
        <v>33</v>
      </c>
    </row>
    <row r="8" spans="1:13">
      <c r="A8" s="111"/>
    </row>
    <row r="9" spans="1:13">
      <c r="A9" s="426" t="s">
        <v>80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</row>
    <row r="10" spans="1:13">
      <c r="A10" s="426" t="s">
        <v>322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</row>
    <row r="11" spans="1:13">
      <c r="A11" s="426" t="s">
        <v>35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</row>
    <row r="12" spans="1:13" ht="15.75" thickBot="1">
      <c r="A12" s="111"/>
    </row>
    <row r="13" spans="1:13" ht="169.5" customHeight="1" thickBot="1">
      <c r="A13" s="112" t="s">
        <v>36</v>
      </c>
      <c r="B13" s="250" t="s">
        <v>37</v>
      </c>
      <c r="C13" s="250" t="s">
        <v>38</v>
      </c>
      <c r="D13" s="250" t="s">
        <v>39</v>
      </c>
      <c r="E13" s="250" t="s">
        <v>2</v>
      </c>
      <c r="F13" s="250" t="s">
        <v>40</v>
      </c>
      <c r="G13" s="250" t="s">
        <v>41</v>
      </c>
      <c r="H13" s="250" t="s">
        <v>42</v>
      </c>
      <c r="I13" s="250" t="s">
        <v>147</v>
      </c>
      <c r="J13" s="250" t="s">
        <v>148</v>
      </c>
      <c r="K13" s="250" t="s">
        <v>45</v>
      </c>
      <c r="L13" s="250" t="s">
        <v>46</v>
      </c>
      <c r="M13" s="250" t="s">
        <v>47</v>
      </c>
    </row>
    <row r="14" spans="1:13" ht="15" hidden="1" customHeight="1" thickBot="1">
      <c r="A14" s="449" t="s">
        <v>52</v>
      </c>
      <c r="B14" s="449" t="s">
        <v>0</v>
      </c>
      <c r="C14" s="449" t="s">
        <v>63</v>
      </c>
      <c r="D14" s="35" t="s">
        <v>51</v>
      </c>
      <c r="E14" s="35" t="s">
        <v>3</v>
      </c>
      <c r="F14" s="35" t="s">
        <v>49</v>
      </c>
      <c r="G14" s="35">
        <v>100</v>
      </c>
      <c r="H14" s="35">
        <v>100</v>
      </c>
      <c r="I14" s="113">
        <f t="shared" ref="I14:I60" si="0">H14/G14*100</f>
        <v>100</v>
      </c>
      <c r="J14" s="452">
        <v>100</v>
      </c>
      <c r="K14" s="35"/>
      <c r="L14" s="35" t="s">
        <v>62</v>
      </c>
      <c r="M14" s="449">
        <v>97.6</v>
      </c>
    </row>
    <row r="15" spans="1:13" ht="15" hidden="1" customHeight="1" thickBot="1">
      <c r="A15" s="450"/>
      <c r="B15" s="450"/>
      <c r="C15" s="450"/>
      <c r="D15" s="24"/>
      <c r="E15" s="24" t="s">
        <v>4</v>
      </c>
      <c r="F15" s="24" t="s">
        <v>49</v>
      </c>
      <c r="G15" s="24">
        <v>99</v>
      </c>
      <c r="H15" s="24">
        <v>99</v>
      </c>
      <c r="I15" s="114">
        <f t="shared" si="0"/>
        <v>100</v>
      </c>
      <c r="J15" s="530"/>
      <c r="K15" s="24"/>
      <c r="L15" s="35" t="s">
        <v>62</v>
      </c>
      <c r="M15" s="450"/>
    </row>
    <row r="16" spans="1:13" ht="15" hidden="1" customHeight="1" thickBot="1">
      <c r="A16" s="450"/>
      <c r="B16" s="450"/>
      <c r="C16" s="450"/>
      <c r="D16" s="24" t="s">
        <v>53</v>
      </c>
      <c r="E16" s="115" t="s">
        <v>3</v>
      </c>
      <c r="F16" s="24" t="s">
        <v>49</v>
      </c>
      <c r="G16" s="24">
        <v>100</v>
      </c>
      <c r="H16" s="24">
        <v>100</v>
      </c>
      <c r="I16" s="114">
        <f t="shared" si="0"/>
        <v>100</v>
      </c>
      <c r="J16" s="530"/>
      <c r="K16" s="24"/>
      <c r="L16" s="35" t="s">
        <v>62</v>
      </c>
      <c r="M16" s="450"/>
    </row>
    <row r="17" spans="1:15" ht="150" hidden="1" customHeight="1" thickBot="1">
      <c r="A17" s="450"/>
      <c r="B17" s="450"/>
      <c r="C17" s="450"/>
      <c r="D17" s="24"/>
      <c r="E17" s="24" t="s">
        <v>4</v>
      </c>
      <c r="F17" s="24" t="s">
        <v>49</v>
      </c>
      <c r="G17" s="24">
        <v>99.5</v>
      </c>
      <c r="H17" s="24">
        <v>99.5</v>
      </c>
      <c r="I17" s="114">
        <f t="shared" si="0"/>
        <v>100</v>
      </c>
      <c r="J17" s="530"/>
      <c r="K17" s="24"/>
      <c r="L17" s="35" t="s">
        <v>62</v>
      </c>
      <c r="M17" s="450"/>
    </row>
    <row r="18" spans="1:15" ht="168" hidden="1" customHeight="1" thickBot="1">
      <c r="A18" s="450"/>
      <c r="B18" s="450"/>
      <c r="C18" s="450"/>
      <c r="D18" s="24" t="s">
        <v>60</v>
      </c>
      <c r="E18" s="68" t="s">
        <v>3</v>
      </c>
      <c r="F18" s="24" t="s">
        <v>49</v>
      </c>
      <c r="G18" s="24">
        <v>100</v>
      </c>
      <c r="H18" s="24">
        <v>100</v>
      </c>
      <c r="I18" s="114">
        <f t="shared" si="0"/>
        <v>100</v>
      </c>
      <c r="J18" s="530"/>
      <c r="K18" s="24"/>
      <c r="L18" s="35" t="s">
        <v>62</v>
      </c>
      <c r="M18" s="450"/>
      <c r="O18" s="110" t="s">
        <v>59</v>
      </c>
    </row>
    <row r="19" spans="1:15" ht="150" hidden="1" customHeight="1" thickBot="1">
      <c r="A19" s="450"/>
      <c r="B19" s="450"/>
      <c r="C19" s="450"/>
      <c r="D19" s="24"/>
      <c r="E19" s="24" t="s">
        <v>4</v>
      </c>
      <c r="F19" s="24" t="s">
        <v>49</v>
      </c>
      <c r="G19" s="24">
        <v>100</v>
      </c>
      <c r="H19" s="24">
        <v>100</v>
      </c>
      <c r="I19" s="114">
        <f t="shared" si="0"/>
        <v>100</v>
      </c>
      <c r="J19" s="530"/>
      <c r="K19" s="24"/>
      <c r="L19" s="35" t="s">
        <v>62</v>
      </c>
      <c r="M19" s="450"/>
    </row>
    <row r="20" spans="1:15" ht="185.25" hidden="1" customHeight="1" thickBot="1">
      <c r="A20" s="450"/>
      <c r="B20" s="450"/>
      <c r="C20" s="450"/>
      <c r="D20" s="66" t="s">
        <v>54</v>
      </c>
      <c r="E20" s="68" t="s">
        <v>3</v>
      </c>
      <c r="F20" s="24" t="s">
        <v>49</v>
      </c>
      <c r="G20" s="66">
        <v>100</v>
      </c>
      <c r="H20" s="66">
        <v>100</v>
      </c>
      <c r="I20" s="114">
        <f t="shared" si="0"/>
        <v>100</v>
      </c>
      <c r="J20" s="530"/>
      <c r="K20" s="24"/>
      <c r="L20" s="35" t="s">
        <v>62</v>
      </c>
      <c r="M20" s="450"/>
      <c r="O20" s="110" t="s">
        <v>58</v>
      </c>
    </row>
    <row r="21" spans="1:15" ht="153" hidden="1" customHeight="1" thickBot="1">
      <c r="A21" s="450"/>
      <c r="B21" s="450"/>
      <c r="C21" s="450"/>
      <c r="D21" s="116"/>
      <c r="E21" s="24" t="s">
        <v>4</v>
      </c>
      <c r="F21" s="24" t="s">
        <v>49</v>
      </c>
      <c r="G21" s="35">
        <v>99.3</v>
      </c>
      <c r="H21" s="35">
        <v>99.3</v>
      </c>
      <c r="I21" s="114">
        <f t="shared" si="0"/>
        <v>100</v>
      </c>
      <c r="J21" s="531"/>
      <c r="K21" s="24"/>
      <c r="L21" s="35" t="s">
        <v>62</v>
      </c>
      <c r="M21" s="450"/>
    </row>
    <row r="22" spans="1:15" ht="108" hidden="1" customHeight="1" thickBot="1">
      <c r="A22" s="450"/>
      <c r="B22" s="449" t="s">
        <v>5</v>
      </c>
      <c r="C22" s="449" t="s">
        <v>63</v>
      </c>
      <c r="D22" s="116" t="s">
        <v>55</v>
      </c>
      <c r="E22" s="117" t="s">
        <v>6</v>
      </c>
      <c r="F22" s="24" t="s">
        <v>49</v>
      </c>
      <c r="G22" s="35">
        <v>99.5</v>
      </c>
      <c r="H22" s="35">
        <v>99.5</v>
      </c>
      <c r="I22" s="114">
        <f t="shared" si="0"/>
        <v>100</v>
      </c>
      <c r="J22" s="452">
        <v>100</v>
      </c>
      <c r="K22" s="24"/>
      <c r="L22" s="35" t="s">
        <v>62</v>
      </c>
      <c r="M22" s="450"/>
    </row>
    <row r="23" spans="1:15" ht="69.75" hidden="1" customHeight="1" thickBot="1">
      <c r="A23" s="450"/>
      <c r="B23" s="457"/>
      <c r="C23" s="457"/>
      <c r="D23" s="118" t="s">
        <v>56</v>
      </c>
      <c r="E23" s="119" t="s">
        <v>6</v>
      </c>
      <c r="F23" s="24" t="s">
        <v>49</v>
      </c>
      <c r="G23" s="35">
        <v>99.6</v>
      </c>
      <c r="H23" s="35">
        <v>99.6</v>
      </c>
      <c r="I23" s="114">
        <f t="shared" si="0"/>
        <v>100</v>
      </c>
      <c r="J23" s="531"/>
      <c r="K23" s="24"/>
      <c r="L23" s="35" t="s">
        <v>62</v>
      </c>
      <c r="M23" s="450"/>
      <c r="N23" s="110" t="s">
        <v>61</v>
      </c>
    </row>
    <row r="24" spans="1:15" ht="27.75" hidden="1" customHeight="1" thickBot="1">
      <c r="A24" s="457"/>
      <c r="B24" s="248"/>
      <c r="C24" s="248"/>
      <c r="D24" s="24" t="s">
        <v>48</v>
      </c>
      <c r="E24" s="24" t="s">
        <v>57</v>
      </c>
      <c r="F24" s="24" t="s">
        <v>50</v>
      </c>
      <c r="G24" s="24">
        <v>1719</v>
      </c>
      <c r="H24" s="24">
        <v>1636</v>
      </c>
      <c r="I24" s="114">
        <f>H24/G24*100</f>
        <v>95.171611401977898</v>
      </c>
      <c r="J24" s="246">
        <v>95.2</v>
      </c>
      <c r="K24" s="24"/>
      <c r="L24" s="35" t="s">
        <v>62</v>
      </c>
      <c r="M24" s="457"/>
    </row>
    <row r="25" spans="1:15" ht="64.5" customHeight="1" thickBot="1">
      <c r="A25" s="449" t="s">
        <v>98</v>
      </c>
      <c r="B25" s="449" t="s">
        <v>10</v>
      </c>
      <c r="C25" s="449" t="s">
        <v>63</v>
      </c>
      <c r="D25" s="449" t="s">
        <v>175</v>
      </c>
      <c r="E25" s="24" t="s">
        <v>11</v>
      </c>
      <c r="F25" s="24" t="s">
        <v>49</v>
      </c>
      <c r="G25" s="24">
        <v>100</v>
      </c>
      <c r="H25" s="120">
        <v>100</v>
      </c>
      <c r="I25" s="114">
        <f t="shared" si="0"/>
        <v>100</v>
      </c>
      <c r="J25" s="546">
        <f>(I25+I26+I27+I28+I29+I30)/6</f>
        <v>100</v>
      </c>
      <c r="K25" s="449"/>
      <c r="L25" s="35" t="s">
        <v>62</v>
      </c>
      <c r="M25" s="449"/>
    </row>
    <row r="26" spans="1:15" ht="128.25" thickBot="1">
      <c r="A26" s="450"/>
      <c r="B26" s="450"/>
      <c r="C26" s="450"/>
      <c r="D26" s="457"/>
      <c r="E26" s="24" t="s">
        <v>12</v>
      </c>
      <c r="F26" s="24" t="s">
        <v>49</v>
      </c>
      <c r="G26" s="24">
        <v>100</v>
      </c>
      <c r="H26" s="24">
        <v>100</v>
      </c>
      <c r="I26" s="114">
        <f t="shared" si="0"/>
        <v>100</v>
      </c>
      <c r="J26" s="547"/>
      <c r="K26" s="450"/>
      <c r="L26" s="35" t="s">
        <v>62</v>
      </c>
      <c r="M26" s="450"/>
    </row>
    <row r="27" spans="1:15" ht="102.75" customHeight="1" thickBot="1">
      <c r="A27" s="450"/>
      <c r="B27" s="450"/>
      <c r="C27" s="450"/>
      <c r="D27" s="449" t="s">
        <v>173</v>
      </c>
      <c r="E27" s="24" t="s">
        <v>11</v>
      </c>
      <c r="F27" s="24" t="s">
        <v>49</v>
      </c>
      <c r="G27" s="24">
        <v>100</v>
      </c>
      <c r="H27" s="24">
        <v>100</v>
      </c>
      <c r="I27" s="114">
        <f t="shared" si="0"/>
        <v>100</v>
      </c>
      <c r="J27" s="547"/>
      <c r="K27" s="450"/>
      <c r="L27" s="35" t="s">
        <v>62</v>
      </c>
      <c r="M27" s="450"/>
      <c r="O27" s="110" t="s">
        <v>68</v>
      </c>
    </row>
    <row r="28" spans="1:15" ht="128.25" thickBot="1">
      <c r="A28" s="450"/>
      <c r="B28" s="450"/>
      <c r="C28" s="450"/>
      <c r="D28" s="457"/>
      <c r="E28" s="24" t="s">
        <v>12</v>
      </c>
      <c r="F28" s="24" t="s">
        <v>49</v>
      </c>
      <c r="G28" s="24">
        <v>100</v>
      </c>
      <c r="H28" s="24">
        <v>100</v>
      </c>
      <c r="I28" s="114">
        <f t="shared" si="0"/>
        <v>100</v>
      </c>
      <c r="J28" s="547"/>
      <c r="K28" s="450"/>
      <c r="L28" s="35" t="s">
        <v>62</v>
      </c>
      <c r="M28" s="450"/>
    </row>
    <row r="29" spans="1:15" ht="58.5" customHeight="1" thickBot="1">
      <c r="A29" s="450"/>
      <c r="B29" s="450"/>
      <c r="C29" s="450"/>
      <c r="D29" s="449" t="s">
        <v>174</v>
      </c>
      <c r="E29" s="24" t="s">
        <v>11</v>
      </c>
      <c r="F29" s="24" t="s">
        <v>49</v>
      </c>
      <c r="G29" s="24">
        <v>100</v>
      </c>
      <c r="H29" s="24">
        <v>100</v>
      </c>
      <c r="I29" s="114">
        <f t="shared" si="0"/>
        <v>100</v>
      </c>
      <c r="J29" s="547"/>
      <c r="K29" s="450"/>
      <c r="L29" s="35" t="s">
        <v>62</v>
      </c>
      <c r="M29" s="450"/>
      <c r="O29" s="110" t="s">
        <v>71</v>
      </c>
    </row>
    <row r="30" spans="1:15" ht="128.25" thickBot="1">
      <c r="A30" s="450"/>
      <c r="B30" s="450"/>
      <c r="C30" s="450"/>
      <c r="D30" s="457"/>
      <c r="E30" s="24" t="s">
        <v>12</v>
      </c>
      <c r="F30" s="24" t="s">
        <v>49</v>
      </c>
      <c r="G30" s="24">
        <v>100</v>
      </c>
      <c r="H30" s="24">
        <v>100</v>
      </c>
      <c r="I30" s="114">
        <f t="shared" si="0"/>
        <v>100</v>
      </c>
      <c r="J30" s="547"/>
      <c r="K30" s="450"/>
      <c r="L30" s="35" t="s">
        <v>62</v>
      </c>
      <c r="M30" s="450"/>
    </row>
    <row r="31" spans="1:15" ht="39" thickBot="1">
      <c r="A31" s="457"/>
      <c r="B31" s="457"/>
      <c r="C31" s="457"/>
      <c r="D31" s="24" t="s">
        <v>155</v>
      </c>
      <c r="E31" s="24" t="s">
        <v>57</v>
      </c>
      <c r="F31" s="24" t="s">
        <v>50</v>
      </c>
      <c r="G31" s="311">
        <v>173</v>
      </c>
      <c r="H31" s="24">
        <v>168</v>
      </c>
      <c r="I31" s="114">
        <f t="shared" si="0"/>
        <v>97.109826589595372</v>
      </c>
      <c r="J31" s="535">
        <f>(I31+I32+I33)/3</f>
        <v>103.20327552986514</v>
      </c>
      <c r="K31" s="116"/>
      <c r="L31" s="121" t="s">
        <v>62</v>
      </c>
      <c r="M31" s="122">
        <f>(J31+J25)/2</f>
        <v>101.60163776493258</v>
      </c>
    </row>
    <row r="32" spans="1:15" ht="208.15" customHeight="1" thickBot="1">
      <c r="A32" s="245"/>
      <c r="B32" s="245"/>
      <c r="C32" s="245"/>
      <c r="D32" s="220" t="s">
        <v>237</v>
      </c>
      <c r="E32" s="182" t="s">
        <v>57</v>
      </c>
      <c r="F32" s="221" t="s">
        <v>50</v>
      </c>
      <c r="G32" s="312">
        <v>32</v>
      </c>
      <c r="H32" s="116">
        <v>36</v>
      </c>
      <c r="I32" s="222">
        <f>H32/G32*100</f>
        <v>112.5</v>
      </c>
      <c r="J32" s="536"/>
      <c r="K32" s="248"/>
      <c r="L32" s="223" t="s">
        <v>62</v>
      </c>
      <c r="M32" s="128"/>
    </row>
    <row r="33" spans="1:15" ht="168" customHeight="1" thickBot="1">
      <c r="A33" s="245"/>
      <c r="B33" s="245"/>
      <c r="C33" s="245"/>
      <c r="D33" s="224" t="s">
        <v>226</v>
      </c>
      <c r="E33" s="116" t="s">
        <v>57</v>
      </c>
      <c r="F33" s="116" t="s">
        <v>50</v>
      </c>
      <c r="G33" s="312">
        <v>4</v>
      </c>
      <c r="H33" s="116">
        <v>4</v>
      </c>
      <c r="I33" s="208">
        <f>H33/G33*100</f>
        <v>100</v>
      </c>
      <c r="J33" s="537"/>
      <c r="K33" s="249"/>
      <c r="L33" s="223" t="s">
        <v>62</v>
      </c>
      <c r="M33" s="225"/>
    </row>
    <row r="34" spans="1:15" ht="91.5" customHeight="1" thickBot="1">
      <c r="A34" s="449"/>
      <c r="B34" s="449" t="s">
        <v>13</v>
      </c>
      <c r="C34" s="449" t="s">
        <v>63</v>
      </c>
      <c r="D34" s="449" t="s">
        <v>65</v>
      </c>
      <c r="E34" s="24" t="s">
        <v>14</v>
      </c>
      <c r="F34" s="24" t="s">
        <v>49</v>
      </c>
      <c r="G34" s="24">
        <v>100</v>
      </c>
      <c r="H34" s="24">
        <v>100</v>
      </c>
      <c r="I34" s="120">
        <f t="shared" si="0"/>
        <v>100</v>
      </c>
      <c r="J34" s="548">
        <f>(I34+I35+I36+I37+I38+I39)/6</f>
        <v>100</v>
      </c>
      <c r="K34" s="538"/>
      <c r="L34" s="121" t="s">
        <v>62</v>
      </c>
      <c r="M34" s="123"/>
    </row>
    <row r="35" spans="1:15" ht="97.5" customHeight="1" thickBot="1">
      <c r="A35" s="450"/>
      <c r="B35" s="450"/>
      <c r="C35" s="450"/>
      <c r="D35" s="457"/>
      <c r="E35" s="24" t="s">
        <v>15</v>
      </c>
      <c r="F35" s="24" t="s">
        <v>49</v>
      </c>
      <c r="G35" s="24">
        <v>100</v>
      </c>
      <c r="H35" s="24">
        <v>100</v>
      </c>
      <c r="I35" s="120">
        <f t="shared" si="0"/>
        <v>100</v>
      </c>
      <c r="J35" s="549"/>
      <c r="K35" s="555"/>
      <c r="L35" s="121" t="s">
        <v>62</v>
      </c>
      <c r="M35" s="124"/>
    </row>
    <row r="36" spans="1:15" ht="57" customHeight="1" thickBot="1">
      <c r="A36" s="450"/>
      <c r="B36" s="450"/>
      <c r="C36" s="450"/>
      <c r="D36" s="449" t="s">
        <v>66</v>
      </c>
      <c r="E36" s="24" t="s">
        <v>14</v>
      </c>
      <c r="F36" s="24" t="s">
        <v>49</v>
      </c>
      <c r="G36" s="24">
        <v>100</v>
      </c>
      <c r="H36" s="24">
        <v>100</v>
      </c>
      <c r="I36" s="120">
        <f t="shared" si="0"/>
        <v>100</v>
      </c>
      <c r="J36" s="549"/>
      <c r="K36" s="555"/>
      <c r="L36" s="121" t="s">
        <v>62</v>
      </c>
      <c r="M36" s="124"/>
    </row>
    <row r="37" spans="1:15" ht="128.25" thickBot="1">
      <c r="A37" s="450"/>
      <c r="B37" s="450"/>
      <c r="C37" s="450"/>
      <c r="D37" s="457"/>
      <c r="E37" s="24" t="s">
        <v>15</v>
      </c>
      <c r="F37" s="24" t="s">
        <v>49</v>
      </c>
      <c r="G37" s="24">
        <v>100</v>
      </c>
      <c r="H37" s="24">
        <v>100</v>
      </c>
      <c r="I37" s="120">
        <f t="shared" si="0"/>
        <v>100</v>
      </c>
      <c r="J37" s="549"/>
      <c r="K37" s="555"/>
      <c r="L37" s="121" t="s">
        <v>62</v>
      </c>
      <c r="M37" s="124"/>
    </row>
    <row r="38" spans="1:15" ht="64.5" customHeight="1" thickBot="1">
      <c r="A38" s="450"/>
      <c r="B38" s="450"/>
      <c r="C38" s="450"/>
      <c r="D38" s="449" t="s">
        <v>67</v>
      </c>
      <c r="E38" s="24" t="s">
        <v>11</v>
      </c>
      <c r="F38" s="24" t="s">
        <v>49</v>
      </c>
      <c r="G38" s="24">
        <v>100</v>
      </c>
      <c r="H38" s="24">
        <v>100</v>
      </c>
      <c r="I38" s="120">
        <f t="shared" si="0"/>
        <v>100</v>
      </c>
      <c r="J38" s="549"/>
      <c r="K38" s="555"/>
      <c r="L38" s="121" t="s">
        <v>62</v>
      </c>
      <c r="M38" s="124"/>
      <c r="N38" s="110" t="s">
        <v>72</v>
      </c>
    </row>
    <row r="39" spans="1:15" ht="128.25" thickBot="1">
      <c r="A39" s="450"/>
      <c r="B39" s="450"/>
      <c r="C39" s="450"/>
      <c r="D39" s="457"/>
      <c r="E39" s="24" t="s">
        <v>12</v>
      </c>
      <c r="F39" s="24" t="s">
        <v>49</v>
      </c>
      <c r="G39" s="24">
        <v>100</v>
      </c>
      <c r="H39" s="24">
        <v>100</v>
      </c>
      <c r="I39" s="114">
        <f t="shared" si="0"/>
        <v>100</v>
      </c>
      <c r="J39" s="549"/>
      <c r="K39" s="555"/>
      <c r="L39" s="121" t="s">
        <v>62</v>
      </c>
      <c r="M39" s="124"/>
    </row>
    <row r="40" spans="1:15" ht="100.5" hidden="1" customHeight="1" thickBot="1">
      <c r="A40" s="450"/>
      <c r="B40" s="450"/>
      <c r="C40" s="450"/>
      <c r="D40" s="449" t="s">
        <v>183</v>
      </c>
      <c r="E40" s="66" t="s">
        <v>23</v>
      </c>
      <c r="F40" s="35" t="s">
        <v>49</v>
      </c>
      <c r="G40" s="66">
        <v>100</v>
      </c>
      <c r="H40" s="66">
        <v>98</v>
      </c>
      <c r="I40" s="113">
        <f t="shared" si="0"/>
        <v>98</v>
      </c>
      <c r="J40" s="549"/>
      <c r="K40" s="555"/>
      <c r="L40" s="121" t="s">
        <v>62</v>
      </c>
      <c r="M40" s="124"/>
      <c r="N40" s="110" t="s">
        <v>75</v>
      </c>
    </row>
    <row r="41" spans="1:15" ht="81" hidden="1" customHeight="1" thickBot="1">
      <c r="A41" s="450"/>
      <c r="B41" s="450"/>
      <c r="C41" s="450"/>
      <c r="D41" s="450"/>
      <c r="E41" s="116" t="s">
        <v>24</v>
      </c>
      <c r="F41" s="35" t="s">
        <v>49</v>
      </c>
      <c r="G41" s="35">
        <v>100</v>
      </c>
      <c r="H41" s="35">
        <v>0</v>
      </c>
      <c r="I41" s="113">
        <f t="shared" si="0"/>
        <v>0</v>
      </c>
      <c r="J41" s="549"/>
      <c r="K41" s="555"/>
      <c r="L41" s="121" t="s">
        <v>62</v>
      </c>
      <c r="M41" s="124"/>
    </row>
    <row r="42" spans="1:15" ht="53.25" hidden="1" customHeight="1" thickBot="1">
      <c r="A42" s="450"/>
      <c r="B42" s="450"/>
      <c r="C42" s="450"/>
      <c r="D42" s="457"/>
      <c r="E42" s="66" t="s">
        <v>25</v>
      </c>
      <c r="F42" s="35" t="s">
        <v>49</v>
      </c>
      <c r="G42" s="66">
        <v>90</v>
      </c>
      <c r="H42" s="66">
        <v>83</v>
      </c>
      <c r="I42" s="113">
        <f t="shared" si="0"/>
        <v>92.222222222222229</v>
      </c>
      <c r="J42" s="550"/>
      <c r="K42" s="555"/>
      <c r="L42" s="121" t="s">
        <v>62</v>
      </c>
      <c r="M42" s="124"/>
    </row>
    <row r="43" spans="1:15" ht="39" thickBot="1">
      <c r="A43" s="457"/>
      <c r="B43" s="457"/>
      <c r="C43" s="457"/>
      <c r="D43" s="116" t="s">
        <v>155</v>
      </c>
      <c r="E43" s="35" t="s">
        <v>57</v>
      </c>
      <c r="F43" s="35" t="s">
        <v>50</v>
      </c>
      <c r="G43" s="316">
        <v>219</v>
      </c>
      <c r="H43" s="35">
        <v>227</v>
      </c>
      <c r="I43" s="113">
        <f>(H43/G43)*100</f>
        <v>103.65296803652969</v>
      </c>
      <c r="J43" s="535">
        <f>(I43+I44+I45)/3</f>
        <v>80.384322678843219</v>
      </c>
      <c r="K43" s="555"/>
      <c r="L43" s="121" t="s">
        <v>62</v>
      </c>
      <c r="M43" s="122">
        <f>(J34+J43)/2</f>
        <v>90.192161339421602</v>
      </c>
    </row>
    <row r="44" spans="1:15" ht="202.5" customHeight="1" thickBot="1">
      <c r="A44" s="112"/>
      <c r="B44" s="112"/>
      <c r="C44" s="112"/>
      <c r="D44" s="226" t="s">
        <v>237</v>
      </c>
      <c r="E44" s="116" t="s">
        <v>57</v>
      </c>
      <c r="F44" s="121" t="s">
        <v>50</v>
      </c>
      <c r="G44" s="312">
        <v>8</v>
      </c>
      <c r="H44" s="35">
        <v>7</v>
      </c>
      <c r="I44" s="113">
        <f>(H44/G44)*100</f>
        <v>87.5</v>
      </c>
      <c r="J44" s="536"/>
      <c r="K44" s="555"/>
      <c r="L44" s="223" t="s">
        <v>62</v>
      </c>
      <c r="M44" s="228"/>
    </row>
    <row r="45" spans="1:15" ht="168" customHeight="1" thickBot="1">
      <c r="A45" s="229"/>
      <c r="B45" s="230"/>
      <c r="C45" s="230"/>
      <c r="D45" s="231" t="s">
        <v>226</v>
      </c>
      <c r="E45" s="247" t="s">
        <v>57</v>
      </c>
      <c r="F45" s="62" t="s">
        <v>50</v>
      </c>
      <c r="G45" s="312">
        <v>2</v>
      </c>
      <c r="H45" s="116">
        <v>1</v>
      </c>
      <c r="I45" s="208">
        <f>H45/G45*100</f>
        <v>50</v>
      </c>
      <c r="J45" s="537"/>
      <c r="K45" s="555"/>
      <c r="L45" s="247" t="s">
        <v>62</v>
      </c>
      <c r="M45" s="208"/>
    </row>
    <row r="46" spans="1:15" ht="90.75" customHeight="1" thickBot="1">
      <c r="A46" s="532"/>
      <c r="B46" s="532" t="s">
        <v>16</v>
      </c>
      <c r="C46" s="532" t="s">
        <v>63</v>
      </c>
      <c r="D46" s="449" t="s">
        <v>184</v>
      </c>
      <c r="E46" s="125" t="s">
        <v>20</v>
      </c>
      <c r="F46" s="35" t="s">
        <v>49</v>
      </c>
      <c r="G46" s="24">
        <v>100</v>
      </c>
      <c r="H46" s="24">
        <v>100</v>
      </c>
      <c r="I46" s="114">
        <f t="shared" si="0"/>
        <v>100</v>
      </c>
      <c r="J46" s="552">
        <f>(I46+I47+I50+I51+I52+I53)/6</f>
        <v>100</v>
      </c>
      <c r="K46" s="555"/>
      <c r="L46" s="121" t="s">
        <v>62</v>
      </c>
      <c r="M46" s="124"/>
      <c r="N46" s="110">
        <f>(75+96+98+92+70+95)/6</f>
        <v>87.666666666666671</v>
      </c>
      <c r="O46" s="110">
        <f>(95+98+92+98+67+98)/6</f>
        <v>91.333333333333329</v>
      </c>
    </row>
    <row r="47" spans="1:15" ht="128.25" thickBot="1">
      <c r="A47" s="533"/>
      <c r="B47" s="533"/>
      <c r="C47" s="533"/>
      <c r="D47" s="450"/>
      <c r="E47" s="35" t="s">
        <v>21</v>
      </c>
      <c r="F47" s="35" t="s">
        <v>49</v>
      </c>
      <c r="G47" s="24">
        <v>100</v>
      </c>
      <c r="H47" s="24">
        <v>100</v>
      </c>
      <c r="I47" s="114">
        <f t="shared" si="0"/>
        <v>100</v>
      </c>
      <c r="J47" s="553"/>
      <c r="K47" s="555"/>
      <c r="L47" s="121" t="s">
        <v>62</v>
      </c>
      <c r="M47" s="124"/>
      <c r="N47" s="110">
        <f>(68+45+50+80+80+80)/6</f>
        <v>67.166666666666671</v>
      </c>
      <c r="O47" s="110">
        <f>(68+33+52+79+80+90)/6</f>
        <v>67</v>
      </c>
    </row>
    <row r="48" spans="1:15" ht="48.75" hidden="1" customHeight="1" thickBot="1">
      <c r="A48" s="533"/>
      <c r="B48" s="533"/>
      <c r="C48" s="533"/>
      <c r="D48" s="450"/>
      <c r="E48" s="125" t="s">
        <v>194</v>
      </c>
      <c r="F48" s="35" t="s">
        <v>49</v>
      </c>
      <c r="G48" s="24">
        <v>100</v>
      </c>
      <c r="H48" s="24">
        <v>0</v>
      </c>
      <c r="I48" s="114">
        <f t="shared" si="0"/>
        <v>0</v>
      </c>
      <c r="J48" s="553"/>
      <c r="K48" s="555"/>
      <c r="L48" s="121"/>
      <c r="M48" s="124"/>
    </row>
    <row r="49" spans="1:15" ht="128.25" hidden="1" customHeight="1" thickBot="1">
      <c r="A49" s="533"/>
      <c r="B49" s="533"/>
      <c r="C49" s="533"/>
      <c r="D49" s="457"/>
      <c r="E49" s="35" t="s">
        <v>12</v>
      </c>
      <c r="F49" s="35" t="s">
        <v>49</v>
      </c>
      <c r="G49" s="24">
        <v>100</v>
      </c>
      <c r="H49" s="24">
        <v>100</v>
      </c>
      <c r="I49" s="114">
        <f t="shared" si="0"/>
        <v>100</v>
      </c>
      <c r="J49" s="553"/>
      <c r="K49" s="555"/>
      <c r="L49" s="121" t="s">
        <v>62</v>
      </c>
      <c r="M49" s="124"/>
      <c r="N49" s="110">
        <f>(60+27+40+44+55+55)/6</f>
        <v>46.833333333333336</v>
      </c>
      <c r="O49" s="110">
        <f>(43+48+51+34+27+58)/6</f>
        <v>43.5</v>
      </c>
    </row>
    <row r="50" spans="1:15" ht="55.5" hidden="1" customHeight="1" thickBot="1">
      <c r="A50" s="533"/>
      <c r="B50" s="533"/>
      <c r="C50" s="533"/>
      <c r="D50" s="449" t="s">
        <v>185</v>
      </c>
      <c r="E50" s="24" t="s">
        <v>20</v>
      </c>
      <c r="F50" s="35" t="s">
        <v>49</v>
      </c>
      <c r="G50" s="24">
        <v>100</v>
      </c>
      <c r="H50" s="24">
        <v>100</v>
      </c>
      <c r="I50" s="114">
        <f t="shared" si="0"/>
        <v>100</v>
      </c>
      <c r="J50" s="553"/>
      <c r="K50" s="555"/>
      <c r="L50" s="121" t="s">
        <v>62</v>
      </c>
      <c r="M50" s="124"/>
      <c r="N50" s="110" t="s">
        <v>77</v>
      </c>
    </row>
    <row r="51" spans="1:15" ht="141.75" hidden="1" customHeight="1" thickBot="1">
      <c r="A51" s="533"/>
      <c r="B51" s="533"/>
      <c r="C51" s="533"/>
      <c r="D51" s="457"/>
      <c r="E51" s="24" t="s">
        <v>21</v>
      </c>
      <c r="F51" s="35" t="s">
        <v>49</v>
      </c>
      <c r="G51" s="24">
        <v>100</v>
      </c>
      <c r="H51" s="24">
        <v>100</v>
      </c>
      <c r="I51" s="114">
        <f t="shared" si="0"/>
        <v>100</v>
      </c>
      <c r="J51" s="553"/>
      <c r="K51" s="555"/>
      <c r="L51" s="121" t="s">
        <v>62</v>
      </c>
      <c r="M51" s="126"/>
    </row>
    <row r="52" spans="1:15" ht="55.5" hidden="1" customHeight="1" thickBot="1">
      <c r="A52" s="533"/>
      <c r="B52" s="533"/>
      <c r="C52" s="533"/>
      <c r="D52" s="449" t="s">
        <v>67</v>
      </c>
      <c r="E52" s="24" t="s">
        <v>20</v>
      </c>
      <c r="F52" s="35" t="s">
        <v>49</v>
      </c>
      <c r="G52" s="24">
        <v>100</v>
      </c>
      <c r="H52" s="24">
        <v>100</v>
      </c>
      <c r="I52" s="114">
        <f t="shared" si="0"/>
        <v>100</v>
      </c>
      <c r="J52" s="553"/>
      <c r="K52" s="555"/>
      <c r="L52" s="121" t="s">
        <v>62</v>
      </c>
      <c r="M52" s="124"/>
      <c r="N52" s="110" t="s">
        <v>77</v>
      </c>
    </row>
    <row r="53" spans="1:15" ht="141.75" hidden="1" customHeight="1" thickBot="1">
      <c r="A53" s="533"/>
      <c r="B53" s="533"/>
      <c r="C53" s="533"/>
      <c r="D53" s="457"/>
      <c r="E53" s="24" t="s">
        <v>21</v>
      </c>
      <c r="F53" s="35" t="s">
        <v>49</v>
      </c>
      <c r="G53" s="24">
        <v>100</v>
      </c>
      <c r="H53" s="24">
        <v>100</v>
      </c>
      <c r="I53" s="114">
        <f t="shared" si="0"/>
        <v>100</v>
      </c>
      <c r="J53" s="554"/>
      <c r="K53" s="539"/>
      <c r="L53" s="121" t="s">
        <v>62</v>
      </c>
      <c r="M53" s="126"/>
    </row>
    <row r="54" spans="1:15" ht="39" thickBot="1">
      <c r="A54" s="543"/>
      <c r="B54" s="543"/>
      <c r="C54" s="543"/>
      <c r="D54" s="116" t="s">
        <v>155</v>
      </c>
      <c r="E54" s="35" t="s">
        <v>57</v>
      </c>
      <c r="F54" s="35" t="s">
        <v>50</v>
      </c>
      <c r="G54" s="316">
        <v>35</v>
      </c>
      <c r="H54" s="316">
        <v>34</v>
      </c>
      <c r="I54" s="418">
        <f>H54/G54*100</f>
        <v>97.142857142857139</v>
      </c>
      <c r="J54" s="535">
        <f>(I54+I55+I56)/3</f>
        <v>99.047619047619037</v>
      </c>
      <c r="K54" s="35"/>
      <c r="L54" s="121" t="s">
        <v>62</v>
      </c>
      <c r="M54" s="122">
        <f>(J54+J46)/2</f>
        <v>99.523809523809518</v>
      </c>
    </row>
    <row r="55" spans="1:15" ht="189.75" hidden="1" customHeight="1" thickBot="1">
      <c r="A55" s="232"/>
      <c r="B55" s="233"/>
      <c r="C55" s="234"/>
      <c r="D55" s="235" t="s">
        <v>237</v>
      </c>
      <c r="E55" s="236" t="s">
        <v>57</v>
      </c>
      <c r="F55" s="116" t="s">
        <v>50</v>
      </c>
      <c r="G55" s="116">
        <v>0</v>
      </c>
      <c r="H55" s="116">
        <v>1</v>
      </c>
      <c r="I55" s="237">
        <v>100</v>
      </c>
      <c r="J55" s="536"/>
      <c r="K55" s="116"/>
      <c r="L55" s="223" t="s">
        <v>62</v>
      </c>
      <c r="M55" s="228"/>
    </row>
    <row r="56" spans="1:15" ht="168" hidden="1" customHeight="1" thickBot="1">
      <c r="A56" s="238"/>
      <c r="B56" s="233"/>
      <c r="C56" s="239"/>
      <c r="D56" s="182" t="s">
        <v>226</v>
      </c>
      <c r="E56" s="240" t="s">
        <v>57</v>
      </c>
      <c r="F56" s="247" t="s">
        <v>50</v>
      </c>
      <c r="G56" s="116">
        <v>0</v>
      </c>
      <c r="H56" s="116">
        <v>0</v>
      </c>
      <c r="I56" s="241">
        <v>100</v>
      </c>
      <c r="J56" s="537"/>
      <c r="K56" s="248"/>
      <c r="L56" s="247" t="s">
        <v>62</v>
      </c>
      <c r="M56" s="208"/>
    </row>
    <row r="57" spans="1:15" ht="100.5" customHeight="1" thickBot="1">
      <c r="A57" s="532"/>
      <c r="B57" s="532" t="s">
        <v>22</v>
      </c>
      <c r="C57" s="532" t="s">
        <v>63</v>
      </c>
      <c r="D57" s="449" t="s">
        <v>177</v>
      </c>
      <c r="E57" s="207" t="s">
        <v>8</v>
      </c>
      <c r="F57" s="35" t="s">
        <v>49</v>
      </c>
      <c r="G57" s="24">
        <v>100</v>
      </c>
      <c r="H57" s="120">
        <v>100</v>
      </c>
      <c r="I57" s="208">
        <f t="shared" si="0"/>
        <v>100</v>
      </c>
      <c r="J57" s="452">
        <f>(I57+I58+I59+I60)/4</f>
        <v>100</v>
      </c>
      <c r="K57" s="449"/>
      <c r="L57" s="35" t="s">
        <v>62</v>
      </c>
      <c r="M57" s="127"/>
    </row>
    <row r="58" spans="1:15" ht="77.25" thickBot="1">
      <c r="A58" s="533"/>
      <c r="B58" s="533"/>
      <c r="C58" s="533"/>
      <c r="D58" s="457"/>
      <c r="E58" s="189" t="s">
        <v>9</v>
      </c>
      <c r="F58" s="35" t="s">
        <v>49</v>
      </c>
      <c r="G58" s="24">
        <v>100</v>
      </c>
      <c r="H58" s="24">
        <v>100</v>
      </c>
      <c r="I58" s="114">
        <f t="shared" si="0"/>
        <v>100</v>
      </c>
      <c r="J58" s="530"/>
      <c r="K58" s="457"/>
      <c r="L58" s="35" t="s">
        <v>62</v>
      </c>
      <c r="M58" s="128"/>
    </row>
    <row r="59" spans="1:15" ht="118.5" customHeight="1" thickBot="1">
      <c r="A59" s="533"/>
      <c r="B59" s="533"/>
      <c r="C59" s="533"/>
      <c r="D59" s="24" t="s">
        <v>229</v>
      </c>
      <c r="E59" s="24" t="s">
        <v>126</v>
      </c>
      <c r="F59" s="35" t="s">
        <v>49</v>
      </c>
      <c r="G59" s="24">
        <v>100</v>
      </c>
      <c r="H59" s="24">
        <v>100</v>
      </c>
      <c r="I59" s="114">
        <f t="shared" si="0"/>
        <v>100</v>
      </c>
      <c r="J59" s="530"/>
      <c r="K59" s="24"/>
      <c r="L59" s="35" t="s">
        <v>62</v>
      </c>
      <c r="M59" s="248"/>
    </row>
    <row r="60" spans="1:15" ht="91.5" customHeight="1" thickBot="1">
      <c r="A60" s="533"/>
      <c r="B60" s="533"/>
      <c r="C60" s="533"/>
      <c r="D60" s="24"/>
      <c r="E60" s="68" t="s">
        <v>9</v>
      </c>
      <c r="F60" s="35" t="s">
        <v>49</v>
      </c>
      <c r="G60" s="24">
        <v>100</v>
      </c>
      <c r="H60" s="24">
        <v>100</v>
      </c>
      <c r="I60" s="114">
        <f t="shared" si="0"/>
        <v>100</v>
      </c>
      <c r="J60" s="531"/>
      <c r="K60" s="24"/>
      <c r="L60" s="35" t="s">
        <v>62</v>
      </c>
      <c r="M60" s="248"/>
    </row>
    <row r="61" spans="1:15" ht="79.5" customHeight="1" thickBot="1">
      <c r="A61" s="533"/>
      <c r="B61" s="533"/>
      <c r="C61" s="533"/>
      <c r="D61" s="242" t="s">
        <v>240</v>
      </c>
      <c r="E61" s="24" t="s">
        <v>141</v>
      </c>
      <c r="F61" s="24" t="s">
        <v>142</v>
      </c>
      <c r="G61" s="24">
        <v>49776</v>
      </c>
      <c r="H61" s="24">
        <v>49776</v>
      </c>
      <c r="I61" s="243">
        <f>H61/G61*100</f>
        <v>100</v>
      </c>
      <c r="J61" s="461">
        <f>I61</f>
        <v>100</v>
      </c>
      <c r="K61" s="24"/>
      <c r="L61" s="35" t="s">
        <v>62</v>
      </c>
      <c r="M61" s="128"/>
    </row>
    <row r="62" spans="1:15" ht="135.75" hidden="1" customHeight="1" thickBot="1">
      <c r="A62" s="533"/>
      <c r="B62" s="533"/>
      <c r="C62" s="533"/>
      <c r="D62" s="244" t="s">
        <v>166</v>
      </c>
      <c r="E62" s="66" t="s">
        <v>141</v>
      </c>
      <c r="F62" s="66" t="s">
        <v>142</v>
      </c>
      <c r="G62" s="66">
        <v>16320</v>
      </c>
      <c r="H62" s="66">
        <f>G62</f>
        <v>16320</v>
      </c>
      <c r="I62" s="129">
        <f>H62/G62*100</f>
        <v>100</v>
      </c>
      <c r="J62" s="551"/>
      <c r="K62" s="66"/>
      <c r="L62" s="223" t="s">
        <v>62</v>
      </c>
      <c r="M62" s="128"/>
    </row>
    <row r="63" spans="1:15" ht="21" customHeight="1" thickBot="1">
      <c r="A63" s="556" t="s">
        <v>149</v>
      </c>
      <c r="B63" s="557"/>
      <c r="C63" s="558"/>
      <c r="D63" s="121"/>
      <c r="E63" s="121"/>
      <c r="F63" s="121"/>
      <c r="G63" s="121"/>
      <c r="H63" s="121"/>
      <c r="I63" s="203"/>
      <c r="J63" s="204"/>
      <c r="K63" s="121"/>
      <c r="L63" s="35"/>
      <c r="M63" s="251">
        <f>(J57+J61)/2</f>
        <v>100</v>
      </c>
    </row>
    <row r="64" spans="1:15">
      <c r="A64" s="559" t="s">
        <v>149</v>
      </c>
      <c r="B64" s="467"/>
      <c r="C64" s="560"/>
      <c r="D64" s="189"/>
      <c r="E64" s="189"/>
      <c r="F64" s="189"/>
      <c r="G64" s="189"/>
      <c r="H64" s="189"/>
      <c r="I64" s="201"/>
      <c r="J64" s="202"/>
      <c r="K64" s="189"/>
      <c r="L64" s="189"/>
      <c r="M64" s="205">
        <f>(M31+M43+M54+M63)/4</f>
        <v>97.829402157040931</v>
      </c>
    </row>
    <row r="65" spans="1:13" ht="21" customHeight="1">
      <c r="H65" s="62"/>
      <c r="I65" s="129"/>
      <c r="J65" s="130"/>
      <c r="K65" s="62"/>
      <c r="L65" s="62"/>
      <c r="M65" s="129"/>
    </row>
    <row r="66" spans="1:13" ht="22.5" customHeight="1">
      <c r="A66" s="110" t="s">
        <v>150</v>
      </c>
      <c r="G66" s="62"/>
      <c r="H66" s="62"/>
      <c r="I66" s="129"/>
      <c r="J66" s="130"/>
      <c r="K66" s="62"/>
      <c r="L66" s="62"/>
      <c r="M66" s="129"/>
    </row>
    <row r="67" spans="1:13">
      <c r="A67" s="110" t="s">
        <v>151</v>
      </c>
    </row>
    <row r="68" spans="1:13" ht="39" hidden="1" customHeight="1" thickBot="1">
      <c r="A68" s="110" t="s">
        <v>265</v>
      </c>
    </row>
    <row r="69" spans="1:13" ht="19.5" customHeight="1">
      <c r="A69" s="110" t="s">
        <v>323</v>
      </c>
    </row>
    <row r="70" spans="1:13" ht="31.5" customHeight="1">
      <c r="A70" s="110" t="s">
        <v>99</v>
      </c>
      <c r="G70" s="110" t="s">
        <v>179</v>
      </c>
    </row>
    <row r="71" spans="1:13" ht="31.5" customHeight="1"/>
    <row r="72" spans="1:13" ht="22.5" customHeight="1"/>
    <row r="74" spans="1:13" ht="6" customHeight="1"/>
  </sheetData>
  <mergeCells count="48">
    <mergeCell ref="A63:C63"/>
    <mergeCell ref="A64:C64"/>
    <mergeCell ref="D25:D26"/>
    <mergeCell ref="D29:D30"/>
    <mergeCell ref="D27:D28"/>
    <mergeCell ref="D34:D35"/>
    <mergeCell ref="D36:D37"/>
    <mergeCell ref="D38:D39"/>
    <mergeCell ref="D52:D53"/>
    <mergeCell ref="D57:D58"/>
    <mergeCell ref="D40:D42"/>
    <mergeCell ref="D46:D49"/>
    <mergeCell ref="D50:D51"/>
    <mergeCell ref="A57:A62"/>
    <mergeCell ref="A46:A54"/>
    <mergeCell ref="A25:A31"/>
    <mergeCell ref="M25:M30"/>
    <mergeCell ref="K25:K30"/>
    <mergeCell ref="K34:K53"/>
    <mergeCell ref="K57:K58"/>
    <mergeCell ref="J31:J33"/>
    <mergeCell ref="J43:J45"/>
    <mergeCell ref="J54:J56"/>
    <mergeCell ref="J57:J60"/>
    <mergeCell ref="J61:J62"/>
    <mergeCell ref="B57:B62"/>
    <mergeCell ref="C57:C62"/>
    <mergeCell ref="J46:J53"/>
    <mergeCell ref="B46:B54"/>
    <mergeCell ref="C46:C54"/>
    <mergeCell ref="B25:B31"/>
    <mergeCell ref="C25:C31"/>
    <mergeCell ref="J25:J30"/>
    <mergeCell ref="A34:A43"/>
    <mergeCell ref="B34:B43"/>
    <mergeCell ref="C34:C43"/>
    <mergeCell ref="J34:J42"/>
    <mergeCell ref="A9:M9"/>
    <mergeCell ref="A10:M10"/>
    <mergeCell ref="A11:M11"/>
    <mergeCell ref="A14:A24"/>
    <mergeCell ref="B14:B21"/>
    <mergeCell ref="C14:C21"/>
    <mergeCell ref="J14:J21"/>
    <mergeCell ref="M14:M24"/>
    <mergeCell ref="B22:B23"/>
    <mergeCell ref="C22:C23"/>
    <mergeCell ref="J22:J23"/>
  </mergeCell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97"/>
  <sheetViews>
    <sheetView topLeftCell="A31" workbookViewId="0">
      <selection activeCell="G22" sqref="G22"/>
    </sheetView>
  </sheetViews>
  <sheetFormatPr defaultColWidth="9.140625" defaultRowHeight="15"/>
  <cols>
    <col min="1" max="1" width="10" style="1" customWidth="1"/>
    <col min="2" max="2" width="13.7109375" style="1" customWidth="1"/>
    <col min="3" max="3" width="8.5703125" style="1" customWidth="1"/>
    <col min="4" max="4" width="18.7109375" style="1" customWidth="1"/>
    <col min="5" max="5" width="27.5703125" style="1" customWidth="1"/>
    <col min="6" max="6" width="7.7109375" style="1" customWidth="1"/>
    <col min="7" max="7" width="8.85546875" style="1" customWidth="1"/>
    <col min="8" max="8" width="10.140625" style="1" customWidth="1"/>
    <col min="9" max="9" width="9.85546875" style="1" customWidth="1"/>
    <col min="10" max="10" width="9.7109375" style="1" customWidth="1"/>
    <col min="11" max="11" width="12.28515625" style="1" customWidth="1"/>
    <col min="12" max="12" width="11.7109375" style="1" customWidth="1"/>
    <col min="13" max="13" width="10" style="1" bestFit="1" customWidth="1"/>
    <col min="14" max="16" width="0" style="1" hidden="1" customWidth="1"/>
    <col min="17" max="16384" width="9.140625" style="1"/>
  </cols>
  <sheetData>
    <row r="1" spans="1:13">
      <c r="A1" s="108"/>
      <c r="L1" s="108"/>
      <c r="M1" s="108" t="s">
        <v>27</v>
      </c>
    </row>
    <row r="2" spans="1:13">
      <c r="A2" s="108"/>
      <c r="I2" s="566" t="s">
        <v>131</v>
      </c>
      <c r="J2" s="566"/>
      <c r="K2" s="566"/>
      <c r="L2" s="566"/>
      <c r="M2" s="566"/>
    </row>
    <row r="3" spans="1:13">
      <c r="A3" s="108"/>
      <c r="I3" s="566" t="s">
        <v>132</v>
      </c>
      <c r="J3" s="566"/>
      <c r="K3" s="566"/>
      <c r="L3" s="566"/>
      <c r="M3" s="566"/>
    </row>
    <row r="4" spans="1:13">
      <c r="A4" s="108"/>
      <c r="L4" s="108"/>
      <c r="M4" s="108" t="s">
        <v>33</v>
      </c>
    </row>
    <row r="5" spans="1:13">
      <c r="A5" s="3"/>
    </row>
    <row r="6" spans="1:13">
      <c r="A6" s="567" t="s">
        <v>133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</row>
    <row r="7" spans="1:13">
      <c r="A7" s="567" t="s">
        <v>134</v>
      </c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</row>
    <row r="8" spans="1:13">
      <c r="A8" s="567" t="s">
        <v>338</v>
      </c>
      <c r="B8" s="567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</row>
    <row r="9" spans="1:13" ht="15.75" thickBot="1">
      <c r="A9" s="3"/>
    </row>
    <row r="10" spans="1:13" ht="217.5" thickBot="1">
      <c r="A10" s="4" t="s">
        <v>36</v>
      </c>
      <c r="B10" s="5" t="s">
        <v>37</v>
      </c>
      <c r="C10" s="5" t="s">
        <v>38</v>
      </c>
      <c r="D10" s="5" t="s">
        <v>39</v>
      </c>
      <c r="E10" s="5" t="s">
        <v>2</v>
      </c>
      <c r="F10" s="5" t="s">
        <v>40</v>
      </c>
      <c r="G10" s="5" t="s">
        <v>41</v>
      </c>
      <c r="H10" s="5" t="s">
        <v>42</v>
      </c>
      <c r="I10" s="5" t="s">
        <v>147</v>
      </c>
      <c r="J10" s="5" t="s">
        <v>148</v>
      </c>
      <c r="K10" s="5" t="s">
        <v>45</v>
      </c>
      <c r="L10" s="5" t="s">
        <v>46</v>
      </c>
      <c r="M10" s="5" t="s">
        <v>47</v>
      </c>
    </row>
    <row r="11" spans="1:13" s="39" customFormat="1" ht="11.25" customHeight="1" thickBot="1">
      <c r="A11" s="36">
        <v>1</v>
      </c>
      <c r="B11" s="37">
        <v>2</v>
      </c>
      <c r="C11" s="37">
        <v>3</v>
      </c>
      <c r="D11" s="37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7">
        <v>10</v>
      </c>
      <c r="K11" s="38">
        <v>11</v>
      </c>
      <c r="L11" s="38">
        <v>12</v>
      </c>
      <c r="M11" s="37">
        <v>13</v>
      </c>
    </row>
    <row r="12" spans="1:13" ht="45.75" customHeight="1" thickBot="1">
      <c r="A12" s="561" t="s">
        <v>134</v>
      </c>
      <c r="B12" s="561" t="s">
        <v>10</v>
      </c>
      <c r="C12" s="430" t="s">
        <v>63</v>
      </c>
      <c r="D12" s="561" t="s">
        <v>159</v>
      </c>
      <c r="E12" s="6" t="s">
        <v>11</v>
      </c>
      <c r="F12" s="6" t="s">
        <v>49</v>
      </c>
      <c r="G12" s="6">
        <v>100</v>
      </c>
      <c r="H12" s="6">
        <v>100</v>
      </c>
      <c r="I12" s="27">
        <f>H12/G12*100</f>
        <v>100</v>
      </c>
      <c r="J12" s="40">
        <f>(I12+I13+I14+I15+I17+I18)/6</f>
        <v>100</v>
      </c>
      <c r="K12" s="6" t="s">
        <v>135</v>
      </c>
      <c r="L12" s="6" t="s">
        <v>62</v>
      </c>
      <c r="M12" s="40"/>
    </row>
    <row r="13" spans="1:13" ht="78.75" customHeight="1" thickBot="1">
      <c r="A13" s="562"/>
      <c r="B13" s="562"/>
      <c r="C13" s="431"/>
      <c r="D13" s="563"/>
      <c r="E13" s="8" t="s">
        <v>12</v>
      </c>
      <c r="F13" s="8" t="s">
        <v>49</v>
      </c>
      <c r="G13" s="8">
        <v>100</v>
      </c>
      <c r="H13" s="8">
        <v>100</v>
      </c>
      <c r="I13" s="25">
        <f t="shared" ref="I13:I18" si="0">H13/G13*100</f>
        <v>100</v>
      </c>
      <c r="J13" s="41"/>
      <c r="K13" s="8"/>
      <c r="L13" s="6" t="s">
        <v>62</v>
      </c>
      <c r="M13" s="42"/>
    </row>
    <row r="14" spans="1:13" ht="43.5" customHeight="1" thickBot="1">
      <c r="A14" s="562"/>
      <c r="B14" s="562"/>
      <c r="C14" s="431"/>
      <c r="D14" s="561" t="s">
        <v>160</v>
      </c>
      <c r="E14" s="6" t="s">
        <v>11</v>
      </c>
      <c r="F14" s="8" t="s">
        <v>49</v>
      </c>
      <c r="G14" s="8">
        <v>100</v>
      </c>
      <c r="H14" s="8">
        <v>100</v>
      </c>
      <c r="I14" s="25">
        <f t="shared" si="0"/>
        <v>100</v>
      </c>
      <c r="J14" s="41"/>
      <c r="K14" s="6" t="s">
        <v>135</v>
      </c>
      <c r="L14" s="6" t="s">
        <v>62</v>
      </c>
      <c r="M14" s="42"/>
    </row>
    <row r="15" spans="1:13" ht="87.75" customHeight="1" thickBot="1">
      <c r="A15" s="563"/>
      <c r="B15" s="563"/>
      <c r="C15" s="431"/>
      <c r="D15" s="563"/>
      <c r="E15" s="8" t="s">
        <v>12</v>
      </c>
      <c r="F15" s="8" t="s">
        <v>49</v>
      </c>
      <c r="G15" s="8">
        <v>100</v>
      </c>
      <c r="H15" s="8">
        <v>100</v>
      </c>
      <c r="I15" s="25">
        <f t="shared" si="0"/>
        <v>100</v>
      </c>
      <c r="J15" s="43"/>
      <c r="K15" s="8"/>
      <c r="L15" s="52" t="s">
        <v>62</v>
      </c>
      <c r="M15" s="53"/>
    </row>
    <row r="16" spans="1:13" s="47" customFormat="1" ht="11.25" hidden="1" customHeight="1" thickBot="1">
      <c r="A16" s="45">
        <v>1</v>
      </c>
      <c r="B16" s="46">
        <v>2</v>
      </c>
      <c r="C16" s="431"/>
      <c r="D16" s="46">
        <v>4</v>
      </c>
      <c r="E16" s="46">
        <v>5</v>
      </c>
      <c r="F16" s="46">
        <v>6</v>
      </c>
      <c r="G16" s="46">
        <v>7</v>
      </c>
      <c r="H16" s="46">
        <v>8</v>
      </c>
      <c r="I16" s="65">
        <v>9</v>
      </c>
      <c r="J16" s="46">
        <v>10</v>
      </c>
      <c r="K16" s="46">
        <v>11</v>
      </c>
      <c r="L16" s="102">
        <v>12</v>
      </c>
      <c r="M16" s="103">
        <v>13</v>
      </c>
    </row>
    <row r="17" spans="1:15" ht="40.5" customHeight="1" thickBot="1">
      <c r="A17" s="561"/>
      <c r="B17" s="561"/>
      <c r="C17" s="431"/>
      <c r="D17" s="561" t="s">
        <v>163</v>
      </c>
      <c r="E17" s="6" t="s">
        <v>11</v>
      </c>
      <c r="F17" s="6" t="s">
        <v>49</v>
      </c>
      <c r="G17" s="6">
        <v>100</v>
      </c>
      <c r="H17" s="6">
        <v>100</v>
      </c>
      <c r="I17" s="27">
        <f t="shared" si="0"/>
        <v>100</v>
      </c>
      <c r="J17" s="48"/>
      <c r="K17" s="6" t="s">
        <v>135</v>
      </c>
      <c r="L17" s="52" t="s">
        <v>62</v>
      </c>
      <c r="M17" s="53"/>
      <c r="O17" s="1" t="s">
        <v>59</v>
      </c>
    </row>
    <row r="18" spans="1:15" ht="79.5" customHeight="1" thickBot="1">
      <c r="A18" s="562"/>
      <c r="B18" s="562"/>
      <c r="C18" s="431"/>
      <c r="D18" s="563"/>
      <c r="E18" s="8" t="s">
        <v>12</v>
      </c>
      <c r="F18" s="8" t="s">
        <v>49</v>
      </c>
      <c r="G18" s="8">
        <v>100</v>
      </c>
      <c r="H18" s="8">
        <v>100</v>
      </c>
      <c r="I18" s="25">
        <f t="shared" si="0"/>
        <v>100</v>
      </c>
      <c r="J18" s="41"/>
      <c r="K18" s="8"/>
      <c r="L18" s="6" t="s">
        <v>62</v>
      </c>
      <c r="M18" s="42"/>
    </row>
    <row r="19" spans="1:15" ht="41.25" hidden="1" customHeight="1" thickBot="1">
      <c r="A19" s="562"/>
      <c r="B19" s="562"/>
      <c r="C19" s="431"/>
      <c r="D19" s="564" t="s">
        <v>161</v>
      </c>
      <c r="E19" s="303" t="s">
        <v>11</v>
      </c>
      <c r="F19" s="304" t="s">
        <v>49</v>
      </c>
      <c r="G19" s="305"/>
      <c r="H19" s="305"/>
      <c r="I19" s="306"/>
      <c r="J19" s="307"/>
      <c r="K19" s="303" t="s">
        <v>135</v>
      </c>
      <c r="L19" s="303" t="s">
        <v>62</v>
      </c>
      <c r="M19" s="308"/>
      <c r="O19" s="1" t="s">
        <v>58</v>
      </c>
    </row>
    <row r="20" spans="1:15" ht="78.75" hidden="1" customHeight="1" thickBot="1">
      <c r="A20" s="562"/>
      <c r="B20" s="562"/>
      <c r="C20" s="431"/>
      <c r="D20" s="565"/>
      <c r="E20" s="304" t="s">
        <v>12</v>
      </c>
      <c r="F20" s="304" t="s">
        <v>49</v>
      </c>
      <c r="G20" s="303"/>
      <c r="H20" s="303"/>
      <c r="I20" s="306"/>
      <c r="J20" s="309"/>
      <c r="K20" s="304"/>
      <c r="L20" s="303" t="s">
        <v>62</v>
      </c>
      <c r="M20" s="308"/>
    </row>
    <row r="21" spans="1:15" ht="42" customHeight="1" thickBot="1">
      <c r="A21" s="562"/>
      <c r="B21" s="562"/>
      <c r="C21" s="431"/>
      <c r="D21" s="105" t="s">
        <v>162</v>
      </c>
      <c r="E21" s="12" t="s">
        <v>57</v>
      </c>
      <c r="F21" s="12" t="s">
        <v>50</v>
      </c>
      <c r="G21" s="12">
        <v>321</v>
      </c>
      <c r="H21" s="66">
        <v>317</v>
      </c>
      <c r="I21" s="56">
        <f>H21/G21*100</f>
        <v>98.753894080996886</v>
      </c>
      <c r="J21" s="572">
        <f>(I21+I22+I23)/3</f>
        <v>102.91796469366562</v>
      </c>
      <c r="K21" s="12"/>
      <c r="L21" s="67" t="s">
        <v>62</v>
      </c>
      <c r="M21" s="42"/>
    </row>
    <row r="22" spans="1:15" ht="112.5" customHeight="1" thickBot="1">
      <c r="A22" s="180"/>
      <c r="B22" s="180"/>
      <c r="C22" s="181"/>
      <c r="D22" s="180" t="s">
        <v>237</v>
      </c>
      <c r="E22" s="58" t="s">
        <v>57</v>
      </c>
      <c r="F22" s="58" t="s">
        <v>50</v>
      </c>
      <c r="G22" s="58">
        <v>5</v>
      </c>
      <c r="H22" s="182">
        <v>6</v>
      </c>
      <c r="I22" s="73">
        <v>110</v>
      </c>
      <c r="J22" s="442"/>
      <c r="K22" s="12"/>
      <c r="L22" s="67" t="s">
        <v>62</v>
      </c>
      <c r="M22" s="85"/>
    </row>
    <row r="23" spans="1:15" ht="108.6" customHeight="1" thickBot="1">
      <c r="A23" s="166"/>
      <c r="B23" s="166"/>
      <c r="C23" s="167"/>
      <c r="D23" s="11" t="s">
        <v>226</v>
      </c>
      <c r="E23" s="11" t="s">
        <v>57</v>
      </c>
      <c r="F23" s="11" t="s">
        <v>50</v>
      </c>
      <c r="G23" s="11">
        <v>2</v>
      </c>
      <c r="H23" s="68">
        <v>2</v>
      </c>
      <c r="I23" s="53">
        <v>100</v>
      </c>
      <c r="J23" s="442"/>
      <c r="K23" s="12"/>
      <c r="L23" s="67" t="s">
        <v>62</v>
      </c>
      <c r="M23" s="85"/>
    </row>
    <row r="24" spans="1:15" ht="108" hidden="1" customHeight="1" thickBot="1">
      <c r="A24" s="166"/>
      <c r="B24" s="166"/>
      <c r="C24" s="167"/>
      <c r="D24" s="11" t="s">
        <v>227</v>
      </c>
      <c r="E24" s="11" t="s">
        <v>57</v>
      </c>
      <c r="F24" s="11" t="s">
        <v>50</v>
      </c>
      <c r="G24" s="11">
        <v>0</v>
      </c>
      <c r="H24" s="68">
        <v>0</v>
      </c>
      <c r="I24" s="53">
        <v>0</v>
      </c>
      <c r="J24" s="573"/>
      <c r="K24" s="12"/>
      <c r="L24" s="67" t="s">
        <v>62</v>
      </c>
      <c r="M24" s="85"/>
    </row>
    <row r="25" spans="1:15" s="39" customFormat="1" ht="17.25" customHeight="1" thickBot="1">
      <c r="A25" s="183"/>
      <c r="B25" s="574" t="s">
        <v>149</v>
      </c>
      <c r="C25" s="574"/>
      <c r="D25" s="574"/>
      <c r="E25" s="574"/>
      <c r="F25" s="574"/>
      <c r="G25" s="574"/>
      <c r="H25" s="574"/>
      <c r="I25" s="574"/>
      <c r="J25" s="575"/>
      <c r="K25" s="575"/>
      <c r="L25" s="575"/>
      <c r="M25" s="216">
        <f>(J12+J21)/2</f>
        <v>101.45898234683281</v>
      </c>
    </row>
    <row r="26" spans="1:15" ht="45.75" customHeight="1" thickBot="1">
      <c r="A26" s="562"/>
      <c r="B26" s="562" t="s">
        <v>136</v>
      </c>
      <c r="C26" s="12"/>
      <c r="D26" s="562" t="s">
        <v>159</v>
      </c>
      <c r="E26" s="8" t="s">
        <v>14</v>
      </c>
      <c r="F26" s="8" t="s">
        <v>49</v>
      </c>
      <c r="G26" s="8">
        <v>100</v>
      </c>
      <c r="H26" s="8">
        <v>100</v>
      </c>
      <c r="I26" s="25">
        <f>H26/G26*100</f>
        <v>100</v>
      </c>
      <c r="J26" s="42">
        <f>(I26+I27+I28+I29+I30+I31+I32+I33+I34)/9</f>
        <v>98.888888888888886</v>
      </c>
      <c r="K26" s="8" t="s">
        <v>135</v>
      </c>
      <c r="L26" s="8" t="s">
        <v>62</v>
      </c>
      <c r="M26" s="40"/>
    </row>
    <row r="27" spans="1:15" ht="78.75" customHeight="1" thickBot="1">
      <c r="A27" s="562"/>
      <c r="B27" s="562"/>
      <c r="C27" s="12"/>
      <c r="D27" s="563"/>
      <c r="E27" s="8" t="s">
        <v>15</v>
      </c>
      <c r="F27" s="8" t="s">
        <v>49</v>
      </c>
      <c r="G27" s="8">
        <v>100</v>
      </c>
      <c r="H27" s="8">
        <v>100</v>
      </c>
      <c r="I27" s="25">
        <f t="shared" ref="I27:I30" si="1">H27/G27*100</f>
        <v>100</v>
      </c>
      <c r="J27" s="41"/>
      <c r="K27" s="8"/>
      <c r="L27" s="6" t="s">
        <v>62</v>
      </c>
      <c r="M27" s="42"/>
    </row>
    <row r="28" spans="1:15" ht="43.5" customHeight="1" thickBot="1">
      <c r="A28" s="562"/>
      <c r="B28" s="562"/>
      <c r="C28" s="12"/>
      <c r="D28" s="561" t="s">
        <v>160</v>
      </c>
      <c r="E28" s="6" t="s">
        <v>14</v>
      </c>
      <c r="F28" s="8" t="s">
        <v>49</v>
      </c>
      <c r="G28" s="8">
        <v>100</v>
      </c>
      <c r="H28" s="8">
        <v>100</v>
      </c>
      <c r="I28" s="25">
        <f t="shared" si="1"/>
        <v>100</v>
      </c>
      <c r="J28" s="41"/>
      <c r="K28" s="6" t="s">
        <v>135</v>
      </c>
      <c r="L28" s="6" t="s">
        <v>62</v>
      </c>
      <c r="M28" s="42"/>
    </row>
    <row r="29" spans="1:15" ht="87.75" customHeight="1" thickBot="1">
      <c r="A29" s="562"/>
      <c r="B29" s="562"/>
      <c r="C29" s="12"/>
      <c r="D29" s="563"/>
      <c r="E29" s="8" t="s">
        <v>15</v>
      </c>
      <c r="F29" s="8" t="s">
        <v>49</v>
      </c>
      <c r="G29" s="8">
        <v>100</v>
      </c>
      <c r="H29" s="8">
        <v>100</v>
      </c>
      <c r="I29" s="25">
        <f t="shared" si="1"/>
        <v>100</v>
      </c>
      <c r="J29" s="41"/>
      <c r="K29" s="8"/>
      <c r="L29" s="6" t="s">
        <v>62</v>
      </c>
      <c r="M29" s="42"/>
    </row>
    <row r="30" spans="1:15" ht="52.5" customHeight="1" thickBot="1">
      <c r="A30" s="562"/>
      <c r="B30" s="562"/>
      <c r="C30" s="12"/>
      <c r="D30" s="561" t="s">
        <v>164</v>
      </c>
      <c r="E30" s="6" t="s">
        <v>23</v>
      </c>
      <c r="F30" s="8" t="s">
        <v>49</v>
      </c>
      <c r="G30" s="8">
        <v>100</v>
      </c>
      <c r="H30" s="8">
        <v>90</v>
      </c>
      <c r="I30" s="25">
        <f t="shared" si="1"/>
        <v>90</v>
      </c>
      <c r="J30" s="41"/>
      <c r="K30" s="8" t="s">
        <v>137</v>
      </c>
      <c r="L30" s="6" t="s">
        <v>62</v>
      </c>
      <c r="M30" s="42"/>
      <c r="O30" s="1" t="s">
        <v>59</v>
      </c>
    </row>
    <row r="31" spans="1:15" ht="91.5" customHeight="1" thickBot="1">
      <c r="A31" s="562"/>
      <c r="B31" s="562"/>
      <c r="C31" s="12"/>
      <c r="D31" s="562"/>
      <c r="E31" s="8" t="s">
        <v>138</v>
      </c>
      <c r="F31" s="8" t="s">
        <v>49</v>
      </c>
      <c r="G31" s="8">
        <v>70</v>
      </c>
      <c r="H31" s="8">
        <v>76</v>
      </c>
      <c r="I31" s="25">
        <v>100</v>
      </c>
      <c r="J31" s="41"/>
      <c r="K31" s="8"/>
      <c r="L31" s="6" t="s">
        <v>62</v>
      </c>
      <c r="M31" s="42"/>
    </row>
    <row r="32" spans="1:15" ht="41.25" customHeight="1" thickBot="1">
      <c r="A32" s="562"/>
      <c r="B32" s="562"/>
      <c r="C32" s="12"/>
      <c r="D32" s="563"/>
      <c r="E32" s="8" t="s">
        <v>19</v>
      </c>
      <c r="F32" s="8" t="s">
        <v>49</v>
      </c>
      <c r="G32" s="304">
        <v>55</v>
      </c>
      <c r="H32" s="304">
        <v>62</v>
      </c>
      <c r="I32" s="306">
        <v>100</v>
      </c>
      <c r="J32" s="41"/>
      <c r="K32" s="6" t="s">
        <v>135</v>
      </c>
      <c r="L32" s="6" t="s">
        <v>62</v>
      </c>
      <c r="M32" s="42"/>
    </row>
    <row r="33" spans="1:15" ht="41.25" customHeight="1" thickBot="1">
      <c r="A33" s="562"/>
      <c r="B33" s="562"/>
      <c r="C33" s="12"/>
      <c r="D33" s="561" t="s">
        <v>280</v>
      </c>
      <c r="E33" s="6" t="s">
        <v>14</v>
      </c>
      <c r="F33" s="8" t="s">
        <v>49</v>
      </c>
      <c r="G33" s="12">
        <v>100</v>
      </c>
      <c r="H33" s="12">
        <v>100</v>
      </c>
      <c r="I33" s="25">
        <f t="shared" ref="I33:I38" si="2">H33/G33*100</f>
        <v>100</v>
      </c>
      <c r="J33" s="338"/>
      <c r="K33" s="6" t="s">
        <v>135</v>
      </c>
      <c r="L33" s="6" t="s">
        <v>62</v>
      </c>
      <c r="M33" s="42"/>
      <c r="O33" s="1" t="s">
        <v>58</v>
      </c>
    </row>
    <row r="34" spans="1:15" ht="78.75" customHeight="1" thickBot="1">
      <c r="A34" s="562"/>
      <c r="B34" s="562"/>
      <c r="C34" s="12"/>
      <c r="D34" s="563"/>
      <c r="E34" s="8" t="s">
        <v>15</v>
      </c>
      <c r="F34" s="8" t="s">
        <v>49</v>
      </c>
      <c r="G34" s="6">
        <v>100</v>
      </c>
      <c r="H34" s="6">
        <v>100</v>
      </c>
      <c r="I34" s="25">
        <f t="shared" si="2"/>
        <v>100</v>
      </c>
      <c r="J34" s="339"/>
      <c r="K34" s="8"/>
      <c r="L34" s="6" t="s">
        <v>62</v>
      </c>
      <c r="M34" s="42"/>
    </row>
    <row r="35" spans="1:15" ht="42" customHeight="1" thickBot="1">
      <c r="A35" s="563"/>
      <c r="B35" s="563"/>
      <c r="C35" s="12"/>
      <c r="D35" s="106" t="s">
        <v>162</v>
      </c>
      <c r="E35" s="8" t="s">
        <v>57</v>
      </c>
      <c r="F35" s="8" t="s">
        <v>50</v>
      </c>
      <c r="G35" s="8">
        <v>170</v>
      </c>
      <c r="H35" s="24">
        <v>170</v>
      </c>
      <c r="I35" s="215">
        <f t="shared" si="2"/>
        <v>100</v>
      </c>
      <c r="J35" s="440">
        <f>(I35+I36+I37+I38)/4</f>
        <v>100</v>
      </c>
      <c r="K35" s="8"/>
      <c r="L35" s="6" t="s">
        <v>62</v>
      </c>
      <c r="M35" s="44"/>
    </row>
    <row r="36" spans="1:15" ht="138" customHeight="1" thickBot="1">
      <c r="A36" s="169"/>
      <c r="B36" s="165"/>
      <c r="C36" s="12"/>
      <c r="D36" s="337" t="s">
        <v>281</v>
      </c>
      <c r="E36" s="8" t="s">
        <v>57</v>
      </c>
      <c r="F36" s="8" t="s">
        <v>50</v>
      </c>
      <c r="G36" s="8">
        <v>4</v>
      </c>
      <c r="H36" s="24">
        <v>4</v>
      </c>
      <c r="I36" s="23">
        <f t="shared" si="2"/>
        <v>100</v>
      </c>
      <c r="J36" s="441"/>
      <c r="K36" s="8"/>
      <c r="L36" s="6" t="s">
        <v>62</v>
      </c>
      <c r="M36" s="85"/>
    </row>
    <row r="37" spans="1:15" s="39" customFormat="1" ht="174.75" customHeight="1" thickBot="1">
      <c r="A37" s="49"/>
      <c r="B37" s="38"/>
      <c r="C37" s="12"/>
      <c r="D37" s="337" t="s">
        <v>283</v>
      </c>
      <c r="E37" s="8" t="s">
        <v>57</v>
      </c>
      <c r="F37" s="8" t="s">
        <v>50</v>
      </c>
      <c r="G37" s="8">
        <v>218</v>
      </c>
      <c r="H37" s="24">
        <v>218</v>
      </c>
      <c r="I37" s="23">
        <f t="shared" si="2"/>
        <v>100</v>
      </c>
      <c r="J37" s="441"/>
      <c r="K37" s="8"/>
      <c r="L37" s="6" t="s">
        <v>62</v>
      </c>
      <c r="M37" s="37"/>
    </row>
    <row r="38" spans="1:15" s="39" customFormat="1" ht="111" customHeight="1" thickBot="1">
      <c r="A38" s="49"/>
      <c r="B38" s="38"/>
      <c r="C38" s="12"/>
      <c r="D38" s="13" t="s">
        <v>282</v>
      </c>
      <c r="E38" s="8" t="s">
        <v>57</v>
      </c>
      <c r="F38" s="8" t="s">
        <v>50</v>
      </c>
      <c r="G38" s="8">
        <v>1</v>
      </c>
      <c r="H38" s="8">
        <v>1</v>
      </c>
      <c r="I38" s="23">
        <f t="shared" si="2"/>
        <v>100</v>
      </c>
      <c r="J38" s="571"/>
      <c r="K38" s="8"/>
      <c r="L38" s="6" t="s">
        <v>62</v>
      </c>
      <c r="M38" s="37"/>
    </row>
    <row r="39" spans="1:15" ht="21" customHeight="1">
      <c r="A39" s="568"/>
      <c r="B39" s="423" t="s">
        <v>149</v>
      </c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53">
        <f>(J26+J35)/2</f>
        <v>99.444444444444443</v>
      </c>
    </row>
    <row r="40" spans="1:15" ht="53.25" customHeight="1" thickBot="1">
      <c r="A40" s="568"/>
      <c r="B40" s="562" t="s">
        <v>139</v>
      </c>
      <c r="C40" s="12"/>
      <c r="D40" s="562" t="s">
        <v>165</v>
      </c>
      <c r="E40" s="310" t="s">
        <v>23</v>
      </c>
      <c r="F40" s="8" t="s">
        <v>49</v>
      </c>
      <c r="G40" s="8">
        <v>96</v>
      </c>
      <c r="H40" s="8">
        <v>100</v>
      </c>
      <c r="I40" s="25">
        <v>100</v>
      </c>
      <c r="J40" s="42">
        <f>(I40+I41+I43+I44+I45+I46+I47+I48)/6</f>
        <v>96.808080808080817</v>
      </c>
      <c r="K40" s="8" t="s">
        <v>137</v>
      </c>
      <c r="L40" s="8" t="s">
        <v>62</v>
      </c>
      <c r="M40" s="42"/>
    </row>
    <row r="41" spans="1:15" ht="84" customHeight="1" thickBot="1">
      <c r="A41" s="484"/>
      <c r="B41" s="563"/>
      <c r="C41" s="12"/>
      <c r="D41" s="563"/>
      <c r="E41" s="310" t="s">
        <v>18</v>
      </c>
      <c r="F41" s="8" t="s">
        <v>49</v>
      </c>
      <c r="G41" s="8">
        <v>80</v>
      </c>
      <c r="H41" s="8">
        <v>80</v>
      </c>
      <c r="I41" s="25">
        <f t="shared" ref="I41" si="3">H41/G41*100</f>
        <v>100</v>
      </c>
      <c r="J41" s="44"/>
      <c r="K41" s="8"/>
      <c r="L41" s="6" t="s">
        <v>62</v>
      </c>
      <c r="M41" s="44"/>
    </row>
    <row r="42" spans="1:15" s="39" customFormat="1" ht="11.25" hidden="1" customHeight="1" thickBot="1">
      <c r="A42" s="49">
        <v>1</v>
      </c>
      <c r="B42" s="38">
        <v>2</v>
      </c>
      <c r="C42" s="12"/>
      <c r="D42" s="4">
        <v>4</v>
      </c>
      <c r="E42" s="38">
        <v>5</v>
      </c>
      <c r="F42" s="38">
        <v>6</v>
      </c>
      <c r="G42" s="38">
        <v>7</v>
      </c>
      <c r="H42" s="38">
        <v>8</v>
      </c>
      <c r="I42" s="65">
        <v>9</v>
      </c>
      <c r="J42" s="38">
        <v>10</v>
      </c>
      <c r="K42" s="38">
        <v>11</v>
      </c>
      <c r="L42" s="38">
        <v>12</v>
      </c>
      <c r="M42" s="38">
        <v>13</v>
      </c>
    </row>
    <row r="43" spans="1:15" ht="43.5" customHeight="1" thickBot="1">
      <c r="A43" s="561"/>
      <c r="B43" s="561"/>
      <c r="C43" s="12"/>
      <c r="D43" s="13"/>
      <c r="E43" s="6" t="s">
        <v>19</v>
      </c>
      <c r="F43" s="6" t="s">
        <v>49</v>
      </c>
      <c r="G43" s="6">
        <v>55</v>
      </c>
      <c r="H43" s="6">
        <v>54</v>
      </c>
      <c r="I43" s="27">
        <f>H43/G43*100</f>
        <v>98.181818181818187</v>
      </c>
      <c r="J43" s="48"/>
      <c r="K43" s="6" t="s">
        <v>135</v>
      </c>
      <c r="L43" s="6" t="s">
        <v>62</v>
      </c>
      <c r="M43" s="40"/>
    </row>
    <row r="44" spans="1:15" ht="43.5" hidden="1" customHeight="1" thickBot="1">
      <c r="A44" s="562"/>
      <c r="B44" s="562"/>
      <c r="C44" s="12"/>
      <c r="D44" s="561" t="s">
        <v>160</v>
      </c>
      <c r="E44" s="6" t="s">
        <v>20</v>
      </c>
      <c r="F44" s="8" t="s">
        <v>49</v>
      </c>
      <c r="G44" s="8"/>
      <c r="H44" s="8"/>
      <c r="I44" s="25">
        <v>0</v>
      </c>
      <c r="J44" s="41"/>
      <c r="K44" s="6" t="s">
        <v>135</v>
      </c>
      <c r="L44" s="6" t="s">
        <v>62</v>
      </c>
      <c r="M44" s="42"/>
    </row>
    <row r="45" spans="1:15" ht="87.75" hidden="1" customHeight="1" thickBot="1">
      <c r="A45" s="562"/>
      <c r="B45" s="562"/>
      <c r="C45" s="12"/>
      <c r="D45" s="563"/>
      <c r="E45" s="8" t="s">
        <v>140</v>
      </c>
      <c r="F45" s="8" t="s">
        <v>49</v>
      </c>
      <c r="G45" s="8"/>
      <c r="H45" s="8"/>
      <c r="I45" s="25">
        <v>0</v>
      </c>
      <c r="J45" s="41"/>
      <c r="K45" s="8"/>
      <c r="L45" s="6" t="s">
        <v>62</v>
      </c>
      <c r="M45" s="42"/>
    </row>
    <row r="46" spans="1:15" ht="52.5" customHeight="1" thickBot="1">
      <c r="A46" s="562"/>
      <c r="B46" s="562"/>
      <c r="C46" s="12"/>
      <c r="D46" s="561" t="s">
        <v>284</v>
      </c>
      <c r="E46" s="6" t="s">
        <v>23</v>
      </c>
      <c r="F46" s="8" t="s">
        <v>49</v>
      </c>
      <c r="G46" s="8">
        <v>100</v>
      </c>
      <c r="H46" s="8">
        <v>100</v>
      </c>
      <c r="I46" s="25">
        <f t="shared" ref="I46:I48" si="4">H46/G46*100</f>
        <v>100</v>
      </c>
      <c r="J46" s="41"/>
      <c r="K46" s="8" t="s">
        <v>137</v>
      </c>
      <c r="L46" s="6" t="s">
        <v>62</v>
      </c>
      <c r="M46" s="42"/>
      <c r="O46" s="1" t="s">
        <v>59</v>
      </c>
    </row>
    <row r="47" spans="1:15" ht="91.5" customHeight="1" thickBot="1">
      <c r="A47" s="562"/>
      <c r="B47" s="562"/>
      <c r="C47" s="12"/>
      <c r="D47" s="562"/>
      <c r="E47" s="8" t="s">
        <v>138</v>
      </c>
      <c r="F47" s="8" t="s">
        <v>49</v>
      </c>
      <c r="G47" s="8">
        <v>80</v>
      </c>
      <c r="H47" s="8">
        <v>80</v>
      </c>
      <c r="I47" s="25">
        <f t="shared" si="4"/>
        <v>100</v>
      </c>
      <c r="J47" s="41"/>
      <c r="K47" s="8"/>
      <c r="L47" s="6" t="s">
        <v>62</v>
      </c>
      <c r="M47" s="42"/>
    </row>
    <row r="48" spans="1:15" ht="41.25" customHeight="1" thickBot="1">
      <c r="A48" s="562"/>
      <c r="B48" s="562"/>
      <c r="C48" s="12"/>
      <c r="D48" s="563"/>
      <c r="E48" s="8" t="s">
        <v>19</v>
      </c>
      <c r="F48" s="8" t="s">
        <v>49</v>
      </c>
      <c r="G48" s="8">
        <v>75</v>
      </c>
      <c r="H48" s="8">
        <v>62</v>
      </c>
      <c r="I48" s="25">
        <f t="shared" si="4"/>
        <v>82.666666666666671</v>
      </c>
      <c r="J48" s="43"/>
      <c r="K48" s="6" t="s">
        <v>135</v>
      </c>
      <c r="L48" s="6" t="s">
        <v>62</v>
      </c>
      <c r="M48" s="42"/>
    </row>
    <row r="49" spans="1:13" ht="42" customHeight="1" thickBot="1">
      <c r="A49" s="562"/>
      <c r="B49" s="563"/>
      <c r="C49" s="12"/>
      <c r="D49" s="106" t="s">
        <v>162</v>
      </c>
      <c r="E49" s="8" t="s">
        <v>57</v>
      </c>
      <c r="F49" s="8" t="s">
        <v>50</v>
      </c>
      <c r="G49" s="8">
        <v>53</v>
      </c>
      <c r="H49" s="24">
        <v>53</v>
      </c>
      <c r="I49" s="23">
        <f>H49/G49*100</f>
        <v>100</v>
      </c>
      <c r="J49" s="440">
        <f>(I49+I51)/2</f>
        <v>100</v>
      </c>
      <c r="K49" s="8"/>
      <c r="L49" s="6" t="s">
        <v>62</v>
      </c>
      <c r="M49" s="42"/>
    </row>
    <row r="50" spans="1:13" ht="72" hidden="1" customHeight="1" thickBot="1">
      <c r="A50" s="168"/>
      <c r="B50" s="165"/>
      <c r="C50" s="12"/>
      <c r="D50" s="13" t="s">
        <v>238</v>
      </c>
      <c r="E50" s="8" t="s">
        <v>57</v>
      </c>
      <c r="F50" s="8" t="s">
        <v>50</v>
      </c>
      <c r="G50" s="8"/>
      <c r="H50" s="24"/>
      <c r="I50" s="23"/>
      <c r="J50" s="441"/>
      <c r="K50" s="8"/>
      <c r="L50" s="6" t="s">
        <v>62</v>
      </c>
      <c r="M50" s="85"/>
    </row>
    <row r="51" spans="1:13" s="39" customFormat="1" ht="153" customHeight="1" thickBot="1">
      <c r="A51" s="49"/>
      <c r="B51" s="38"/>
      <c r="C51" s="12"/>
      <c r="D51" s="169" t="s">
        <v>239</v>
      </c>
      <c r="E51" s="8" t="s">
        <v>57</v>
      </c>
      <c r="F51" s="8" t="s">
        <v>50</v>
      </c>
      <c r="G51" s="8">
        <v>52</v>
      </c>
      <c r="H51" s="24">
        <v>52</v>
      </c>
      <c r="I51" s="23">
        <f>H51/G51*100</f>
        <v>100</v>
      </c>
      <c r="J51" s="441"/>
      <c r="K51" s="8"/>
      <c r="L51" s="6" t="s">
        <v>62</v>
      </c>
      <c r="M51" s="38"/>
    </row>
    <row r="52" spans="1:13" ht="17.25" customHeight="1" thickBot="1">
      <c r="A52" s="561"/>
      <c r="B52" s="568" t="s">
        <v>149</v>
      </c>
      <c r="C52" s="569"/>
      <c r="D52" s="569"/>
      <c r="E52" s="569"/>
      <c r="F52" s="569"/>
      <c r="G52" s="569"/>
      <c r="H52" s="569"/>
      <c r="I52" s="569"/>
      <c r="J52" s="569"/>
      <c r="K52" s="569"/>
      <c r="L52" s="570"/>
      <c r="M52" s="53">
        <f>(J40+J49)/2</f>
        <v>98.404040404040416</v>
      </c>
    </row>
    <row r="53" spans="1:13" ht="45.75" customHeight="1" thickBot="1">
      <c r="A53" s="562"/>
      <c r="B53" s="561" t="s">
        <v>7</v>
      </c>
      <c r="C53" s="12"/>
      <c r="D53" s="561" t="s">
        <v>254</v>
      </c>
      <c r="E53" s="6" t="s">
        <v>9</v>
      </c>
      <c r="F53" s="6" t="s">
        <v>49</v>
      </c>
      <c r="G53" s="6">
        <v>100</v>
      </c>
      <c r="H53" s="6">
        <v>100</v>
      </c>
      <c r="I53" s="27">
        <f>H53/G53*100</f>
        <v>100</v>
      </c>
      <c r="J53" s="481">
        <f>SUM(I53:I54)/2</f>
        <v>100</v>
      </c>
      <c r="K53" s="6"/>
      <c r="L53" s="6" t="s">
        <v>62</v>
      </c>
      <c r="M53" s="42"/>
    </row>
    <row r="54" spans="1:13" ht="41.25" customHeight="1" thickBot="1">
      <c r="A54" s="562"/>
      <c r="B54" s="562"/>
      <c r="C54" s="12"/>
      <c r="D54" s="563"/>
      <c r="E54" s="8" t="s">
        <v>126</v>
      </c>
      <c r="F54" s="8" t="s">
        <v>49</v>
      </c>
      <c r="G54" s="8">
        <v>100</v>
      </c>
      <c r="H54" s="8">
        <v>100</v>
      </c>
      <c r="I54" s="25">
        <f t="shared" ref="I54" si="5">H54/G54*100</f>
        <v>100</v>
      </c>
      <c r="J54" s="519"/>
      <c r="K54" s="6" t="s">
        <v>135</v>
      </c>
      <c r="L54" s="6" t="s">
        <v>62</v>
      </c>
      <c r="M54" s="42"/>
    </row>
    <row r="55" spans="1:13" ht="63" customHeight="1" thickBot="1">
      <c r="A55" s="562"/>
      <c r="B55" s="562"/>
      <c r="C55" s="12"/>
      <c r="D55" s="169" t="s">
        <v>240</v>
      </c>
      <c r="E55" s="8" t="s">
        <v>141</v>
      </c>
      <c r="F55" s="8" t="s">
        <v>142</v>
      </c>
      <c r="G55" s="8">
        <v>79662</v>
      </c>
      <c r="H55" s="24">
        <v>79662</v>
      </c>
      <c r="I55" s="23">
        <f>H55/G55*100</f>
        <v>100</v>
      </c>
      <c r="J55" s="210">
        <f>I55</f>
        <v>100</v>
      </c>
      <c r="K55" s="8"/>
      <c r="L55" s="6" t="s">
        <v>62</v>
      </c>
      <c r="M55" s="42"/>
    </row>
    <row r="56" spans="1:13" ht="18.75" customHeight="1">
      <c r="A56" s="101"/>
      <c r="B56" s="423" t="s">
        <v>149</v>
      </c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53">
        <f>(J53+J55)/2</f>
        <v>100</v>
      </c>
    </row>
    <row r="57" spans="1:13" ht="19.5" customHeight="1">
      <c r="A57" s="477" t="s">
        <v>149</v>
      </c>
      <c r="B57" s="478"/>
      <c r="C57" s="479"/>
      <c r="D57" s="11"/>
      <c r="E57" s="11"/>
      <c r="F57" s="11"/>
      <c r="G57" s="11"/>
      <c r="H57" s="11"/>
      <c r="I57" s="53"/>
      <c r="J57" s="26"/>
      <c r="K57" s="11"/>
      <c r="L57" s="11"/>
      <c r="M57" s="70">
        <f>(M25+M39+M52+M56)/4-0.3</f>
        <v>99.526866798829417</v>
      </c>
    </row>
    <row r="58" spans="1:13" ht="33.75" customHeight="1">
      <c r="A58" s="107"/>
      <c r="B58" s="107"/>
      <c r="C58" s="107"/>
      <c r="D58" s="104"/>
      <c r="E58" s="55"/>
      <c r="F58" s="55"/>
      <c r="G58" s="55"/>
      <c r="H58" s="55"/>
      <c r="I58" s="56"/>
      <c r="J58" s="57"/>
      <c r="K58" s="55"/>
      <c r="L58" s="55"/>
      <c r="M58" s="56"/>
    </row>
    <row r="59" spans="1:13" ht="21" customHeight="1">
      <c r="A59" s="1" t="s">
        <v>150</v>
      </c>
      <c r="G59" s="55"/>
      <c r="H59" s="55"/>
      <c r="I59" s="56"/>
      <c r="J59" s="57"/>
      <c r="K59" s="55"/>
      <c r="L59" s="55"/>
      <c r="M59" s="56"/>
    </row>
    <row r="60" spans="1:13" ht="22.5" customHeight="1">
      <c r="A60" s="1" t="s">
        <v>151</v>
      </c>
      <c r="G60" s="55"/>
      <c r="H60" s="55"/>
      <c r="I60" s="56"/>
      <c r="J60" s="57"/>
      <c r="K60" s="55"/>
      <c r="L60" s="55"/>
      <c r="M60" s="56"/>
    </row>
    <row r="61" spans="1:13">
      <c r="A61" s="1" t="s">
        <v>339</v>
      </c>
      <c r="H61" s="55"/>
    </row>
    <row r="62" spans="1:13">
      <c r="A62" s="1" t="s">
        <v>143</v>
      </c>
      <c r="G62" s="1" t="s">
        <v>144</v>
      </c>
    </row>
    <row r="63" spans="1:13" ht="30" customHeight="1">
      <c r="A63" s="1" t="s">
        <v>145</v>
      </c>
      <c r="G63" s="1" t="s">
        <v>146</v>
      </c>
    </row>
    <row r="64" spans="1:13" ht="44.45" customHeight="1"/>
    <row r="65" ht="0.6" customHeight="1"/>
    <row r="66" ht="15.75" customHeight="1"/>
    <row r="84" ht="17.45" customHeight="1"/>
    <row r="85" ht="17.45" customHeight="1"/>
    <row r="86" ht="15.75" customHeight="1"/>
    <row r="87" ht="15" customHeight="1"/>
    <row r="88" ht="15" customHeight="1"/>
    <row r="89" ht="16.149999999999999" customHeight="1"/>
    <row r="90" ht="15" customHeight="1"/>
    <row r="92" ht="15" customHeight="1"/>
    <row r="93" ht="15" customHeight="1"/>
    <row r="94" ht="16.149999999999999" customHeight="1"/>
    <row r="95" ht="16.899999999999999" customHeight="1"/>
    <row r="96" ht="15.75" customHeight="1"/>
    <row r="97" ht="15" customHeight="1"/>
  </sheetData>
  <mergeCells count="39">
    <mergeCell ref="J35:J38"/>
    <mergeCell ref="J53:J54"/>
    <mergeCell ref="D12:D13"/>
    <mergeCell ref="D14:D15"/>
    <mergeCell ref="J21:J24"/>
    <mergeCell ref="B25:L25"/>
    <mergeCell ref="A57:C57"/>
    <mergeCell ref="B56:L56"/>
    <mergeCell ref="B40:B41"/>
    <mergeCell ref="D53:D54"/>
    <mergeCell ref="A52:A55"/>
    <mergeCell ref="B53:B55"/>
    <mergeCell ref="D40:D41"/>
    <mergeCell ref="A43:A49"/>
    <mergeCell ref="B43:B49"/>
    <mergeCell ref="D44:D45"/>
    <mergeCell ref="B52:L52"/>
    <mergeCell ref="D46:D48"/>
    <mergeCell ref="A39:A41"/>
    <mergeCell ref="B39:L39"/>
    <mergeCell ref="J49:J51"/>
    <mergeCell ref="I2:M2"/>
    <mergeCell ref="I3:M3"/>
    <mergeCell ref="A6:M6"/>
    <mergeCell ref="A7:M7"/>
    <mergeCell ref="A8:M8"/>
    <mergeCell ref="A26:A35"/>
    <mergeCell ref="B26:B35"/>
    <mergeCell ref="D26:D27"/>
    <mergeCell ref="D28:D29"/>
    <mergeCell ref="D30:D32"/>
    <mergeCell ref="D33:D34"/>
    <mergeCell ref="A17:A21"/>
    <mergeCell ref="B17:B21"/>
    <mergeCell ref="D17:D18"/>
    <mergeCell ref="D19:D20"/>
    <mergeCell ref="C12:C21"/>
    <mergeCell ref="A12:A15"/>
    <mergeCell ref="B12:B1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7"/>
  <sheetViews>
    <sheetView topLeftCell="A33" workbookViewId="0">
      <selection activeCell="I37" sqref="I37"/>
    </sheetView>
  </sheetViews>
  <sheetFormatPr defaultColWidth="9.140625" defaultRowHeight="15"/>
  <cols>
    <col min="1" max="1" width="9.42578125" style="110" customWidth="1"/>
    <col min="2" max="2" width="14.7109375" style="110" customWidth="1"/>
    <col min="3" max="3" width="8.85546875" style="110" customWidth="1"/>
    <col min="4" max="4" width="11.42578125" style="110" customWidth="1"/>
    <col min="5" max="5" width="14.85546875" style="110" customWidth="1"/>
    <col min="6" max="6" width="8.5703125" style="110" customWidth="1"/>
    <col min="7" max="7" width="11.5703125" style="110" customWidth="1"/>
    <col min="8" max="8" width="11.140625" style="110" customWidth="1"/>
    <col min="9" max="9" width="15.140625" style="110" customWidth="1"/>
    <col min="10" max="10" width="11.42578125" style="110" customWidth="1"/>
    <col min="11" max="11" width="12.28515625" style="110" customWidth="1"/>
    <col min="12" max="12" width="13.7109375" style="110" customWidth="1"/>
    <col min="13" max="13" width="10" style="110" bestFit="1" customWidth="1"/>
    <col min="14" max="15" width="0" style="110" hidden="1" customWidth="1"/>
    <col min="16" max="16" width="9.140625" style="110" hidden="1" customWidth="1"/>
    <col min="17" max="16384" width="9.140625" style="110"/>
  </cols>
  <sheetData>
    <row r="1" spans="1:13">
      <c r="A1" s="109"/>
      <c r="L1" s="109"/>
      <c r="M1" s="109" t="s">
        <v>27</v>
      </c>
    </row>
    <row r="2" spans="1:13">
      <c r="A2" s="109"/>
      <c r="L2" s="109"/>
      <c r="M2" s="109" t="s">
        <v>28</v>
      </c>
    </row>
    <row r="3" spans="1:13">
      <c r="A3" s="109"/>
      <c r="L3" s="109"/>
      <c r="M3" s="109" t="s">
        <v>29</v>
      </c>
    </row>
    <row r="4" spans="1:13">
      <c r="A4" s="109"/>
      <c r="L4" s="109"/>
      <c r="M4" s="109" t="s">
        <v>30</v>
      </c>
    </row>
    <row r="5" spans="1:13">
      <c r="A5" s="109"/>
      <c r="L5" s="109"/>
      <c r="M5" s="109" t="s">
        <v>31</v>
      </c>
    </row>
    <row r="6" spans="1:13">
      <c r="A6" s="109"/>
      <c r="L6" s="109"/>
      <c r="M6" s="109" t="s">
        <v>32</v>
      </c>
    </row>
    <row r="7" spans="1:13">
      <c r="A7" s="109"/>
      <c r="L7" s="109"/>
      <c r="M7" s="109" t="s">
        <v>33</v>
      </c>
    </row>
    <row r="8" spans="1:13" ht="15.75" hidden="1" customHeight="1">
      <c r="A8" s="426" t="s">
        <v>34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</row>
    <row r="9" spans="1:13">
      <c r="A9" s="426" t="s">
        <v>80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</row>
    <row r="10" spans="1:13">
      <c r="A10" s="426" t="s">
        <v>320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</row>
    <row r="11" spans="1:13" ht="15.75" thickBot="1">
      <c r="A11" s="426" t="s">
        <v>35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</row>
    <row r="12" spans="1:13" ht="166.5" thickBot="1">
      <c r="A12" s="112" t="s">
        <v>36</v>
      </c>
      <c r="B12" s="322" t="s">
        <v>37</v>
      </c>
      <c r="C12" s="322" t="s">
        <v>38</v>
      </c>
      <c r="D12" s="322" t="s">
        <v>39</v>
      </c>
      <c r="E12" s="322" t="s">
        <v>2</v>
      </c>
      <c r="F12" s="322" t="s">
        <v>40</v>
      </c>
      <c r="G12" s="322" t="s">
        <v>41</v>
      </c>
      <c r="H12" s="322" t="s">
        <v>42</v>
      </c>
      <c r="I12" s="322" t="s">
        <v>147</v>
      </c>
      <c r="J12" s="322" t="s">
        <v>148</v>
      </c>
      <c r="K12" s="322" t="s">
        <v>45</v>
      </c>
      <c r="L12" s="322" t="s">
        <v>46</v>
      </c>
      <c r="M12" s="322" t="s">
        <v>47</v>
      </c>
    </row>
    <row r="13" spans="1:13" ht="16.5" hidden="1" customHeight="1" thickBot="1">
      <c r="A13" s="320" t="s">
        <v>52</v>
      </c>
      <c r="B13" s="320" t="s">
        <v>0</v>
      </c>
      <c r="C13" s="320" t="s">
        <v>63</v>
      </c>
      <c r="D13" s="35" t="s">
        <v>51</v>
      </c>
      <c r="E13" s="35" t="s">
        <v>3</v>
      </c>
      <c r="F13" s="35" t="s">
        <v>49</v>
      </c>
      <c r="G13" s="35">
        <v>100</v>
      </c>
      <c r="H13" s="35">
        <v>100</v>
      </c>
      <c r="I13" s="113">
        <f t="shared" ref="I13:I31" si="0">H13/G13*100</f>
        <v>100</v>
      </c>
      <c r="J13" s="321">
        <v>100</v>
      </c>
      <c r="K13" s="35"/>
      <c r="L13" s="35" t="s">
        <v>62</v>
      </c>
      <c r="M13" s="320">
        <v>97.6</v>
      </c>
    </row>
    <row r="14" spans="1:13" ht="129" hidden="1" customHeight="1" thickBot="1">
      <c r="A14" s="532" t="s">
        <v>79</v>
      </c>
      <c r="B14" s="532" t="s">
        <v>7</v>
      </c>
      <c r="C14" s="532" t="s">
        <v>63</v>
      </c>
      <c r="D14" s="24" t="s">
        <v>65</v>
      </c>
      <c r="E14" s="24" t="s">
        <v>8</v>
      </c>
      <c r="F14" s="35" t="s">
        <v>49</v>
      </c>
      <c r="G14" s="24">
        <v>57</v>
      </c>
      <c r="H14" s="24">
        <v>57</v>
      </c>
      <c r="I14" s="114">
        <f t="shared" si="0"/>
        <v>100</v>
      </c>
      <c r="J14" s="452">
        <v>100</v>
      </c>
      <c r="K14" s="24"/>
      <c r="L14" s="35" t="s">
        <v>62</v>
      </c>
      <c r="M14" s="449">
        <v>97</v>
      </c>
    </row>
    <row r="15" spans="1:13" ht="96.75" hidden="1" customHeight="1" thickBot="1">
      <c r="A15" s="533"/>
      <c r="B15" s="533"/>
      <c r="C15" s="533"/>
      <c r="D15" s="24"/>
      <c r="E15" s="24" t="s">
        <v>9</v>
      </c>
      <c r="F15" s="35" t="s">
        <v>49</v>
      </c>
      <c r="G15" s="24">
        <v>98</v>
      </c>
      <c r="H15" s="24">
        <v>98</v>
      </c>
      <c r="I15" s="114">
        <f t="shared" si="0"/>
        <v>100</v>
      </c>
      <c r="J15" s="531"/>
      <c r="K15" s="24"/>
      <c r="L15" s="35" t="s">
        <v>62</v>
      </c>
      <c r="M15" s="450"/>
    </row>
    <row r="16" spans="1:13" ht="38.25" hidden="1" customHeight="1" thickBot="1">
      <c r="A16" s="543"/>
      <c r="B16" s="543"/>
      <c r="C16" s="543"/>
      <c r="D16" s="116" t="s">
        <v>48</v>
      </c>
      <c r="E16" s="35" t="s">
        <v>57</v>
      </c>
      <c r="F16" s="35" t="s">
        <v>50</v>
      </c>
      <c r="G16" s="35">
        <v>1708</v>
      </c>
      <c r="H16" s="35">
        <v>1664</v>
      </c>
      <c r="I16" s="113">
        <f t="shared" si="0"/>
        <v>97.423887587822009</v>
      </c>
      <c r="J16" s="252">
        <v>97.4</v>
      </c>
      <c r="K16" s="35"/>
      <c r="L16" s="35" t="s">
        <v>62</v>
      </c>
      <c r="M16" s="457"/>
    </row>
    <row r="17" spans="1:13" ht="117" customHeight="1" thickBot="1">
      <c r="A17" s="449" t="s">
        <v>100</v>
      </c>
      <c r="B17" s="449" t="s">
        <v>7</v>
      </c>
      <c r="C17" s="449" t="s">
        <v>63</v>
      </c>
      <c r="D17" s="449" t="s">
        <v>186</v>
      </c>
      <c r="E17" s="24" t="s">
        <v>8</v>
      </c>
      <c r="F17" s="35" t="s">
        <v>49</v>
      </c>
      <c r="G17" s="24">
        <v>100</v>
      </c>
      <c r="H17" s="24">
        <v>100</v>
      </c>
      <c r="I17" s="114">
        <f t="shared" si="0"/>
        <v>100</v>
      </c>
      <c r="J17" s="577">
        <v>100</v>
      </c>
      <c r="K17" s="449"/>
      <c r="L17" s="35" t="s">
        <v>62</v>
      </c>
      <c r="M17" s="253"/>
    </row>
    <row r="18" spans="1:13" ht="106.5" customHeight="1" thickBot="1">
      <c r="A18" s="450"/>
      <c r="B18" s="450"/>
      <c r="C18" s="450"/>
      <c r="D18" s="457"/>
      <c r="E18" s="24" t="s">
        <v>9</v>
      </c>
      <c r="F18" s="35" t="s">
        <v>49</v>
      </c>
      <c r="G18" s="24">
        <v>100</v>
      </c>
      <c r="H18" s="24">
        <v>100</v>
      </c>
      <c r="I18" s="114">
        <f t="shared" si="0"/>
        <v>100</v>
      </c>
      <c r="J18" s="578"/>
      <c r="K18" s="450"/>
      <c r="L18" s="35" t="s">
        <v>62</v>
      </c>
      <c r="M18" s="254"/>
    </row>
    <row r="19" spans="1:13" ht="38.25" hidden="1" customHeight="1" thickBot="1">
      <c r="A19" s="450"/>
      <c r="B19" s="450"/>
      <c r="C19" s="450"/>
      <c r="D19" s="116" t="s">
        <v>155</v>
      </c>
      <c r="E19" s="35" t="s">
        <v>57</v>
      </c>
      <c r="F19" s="35" t="s">
        <v>130</v>
      </c>
      <c r="G19" s="35">
        <v>19440</v>
      </c>
      <c r="H19" s="35">
        <v>6480</v>
      </c>
      <c r="I19" s="227">
        <f t="shared" si="0"/>
        <v>33.333333333333329</v>
      </c>
      <c r="J19" s="578"/>
      <c r="K19" s="450"/>
      <c r="L19" s="35" t="s">
        <v>62</v>
      </c>
      <c r="M19" s="254"/>
    </row>
    <row r="20" spans="1:13" ht="122.25" customHeight="1" thickBot="1">
      <c r="A20" s="450"/>
      <c r="B20" s="450"/>
      <c r="C20" s="450"/>
      <c r="D20" s="449" t="s">
        <v>187</v>
      </c>
      <c r="E20" s="24" t="s">
        <v>8</v>
      </c>
      <c r="F20" s="35" t="s">
        <v>49</v>
      </c>
      <c r="G20" s="24">
        <v>100</v>
      </c>
      <c r="H20" s="24">
        <v>100</v>
      </c>
      <c r="I20" s="114">
        <f t="shared" si="0"/>
        <v>100</v>
      </c>
      <c r="J20" s="578"/>
      <c r="K20" s="450"/>
      <c r="L20" s="35" t="s">
        <v>62</v>
      </c>
      <c r="M20" s="254"/>
    </row>
    <row r="21" spans="1:13" ht="102" customHeight="1" thickBot="1">
      <c r="A21" s="450"/>
      <c r="B21" s="450"/>
      <c r="C21" s="450"/>
      <c r="D21" s="457"/>
      <c r="E21" s="24" t="s">
        <v>9</v>
      </c>
      <c r="F21" s="35" t="s">
        <v>49</v>
      </c>
      <c r="G21" s="24">
        <v>98</v>
      </c>
      <c r="H21" s="24">
        <v>98</v>
      </c>
      <c r="I21" s="114">
        <f t="shared" si="0"/>
        <v>100</v>
      </c>
      <c r="J21" s="578"/>
      <c r="K21" s="450"/>
      <c r="L21" s="35" t="s">
        <v>62</v>
      </c>
      <c r="M21" s="254"/>
    </row>
    <row r="22" spans="1:13" ht="38.25" hidden="1" customHeight="1" thickBot="1">
      <c r="A22" s="450"/>
      <c r="B22" s="450"/>
      <c r="C22" s="450"/>
      <c r="D22" s="116" t="s">
        <v>155</v>
      </c>
      <c r="E22" s="35" t="s">
        <v>57</v>
      </c>
      <c r="F22" s="35" t="s">
        <v>130</v>
      </c>
      <c r="G22" s="35">
        <v>7956</v>
      </c>
      <c r="H22" s="35">
        <v>2652</v>
      </c>
      <c r="I22" s="227">
        <f t="shared" si="0"/>
        <v>33.333333333333329</v>
      </c>
      <c r="J22" s="578"/>
      <c r="K22" s="450"/>
      <c r="L22" s="35" t="s">
        <v>62</v>
      </c>
      <c r="M22" s="254"/>
    </row>
    <row r="23" spans="1:13" ht="38.25" hidden="1" customHeight="1" thickBot="1">
      <c r="A23" s="450"/>
      <c r="B23" s="450"/>
      <c r="C23" s="450"/>
      <c r="D23" s="24"/>
      <c r="E23" s="24"/>
      <c r="F23" s="35"/>
      <c r="G23" s="24"/>
      <c r="H23" s="24"/>
      <c r="I23" s="114"/>
      <c r="J23" s="578"/>
      <c r="K23" s="450"/>
      <c r="L23" s="35"/>
      <c r="M23" s="254"/>
    </row>
    <row r="24" spans="1:13" ht="114.75" customHeight="1" thickBot="1">
      <c r="A24" s="450"/>
      <c r="B24" s="450"/>
      <c r="C24" s="450"/>
      <c r="D24" s="449" t="s">
        <v>188</v>
      </c>
      <c r="E24" s="24" t="s">
        <v>8</v>
      </c>
      <c r="F24" s="35" t="s">
        <v>49</v>
      </c>
      <c r="G24" s="24">
        <v>100</v>
      </c>
      <c r="H24" s="24">
        <v>100</v>
      </c>
      <c r="I24" s="114">
        <f t="shared" ref="I24:I29" si="1">H24/G24*100</f>
        <v>100</v>
      </c>
      <c r="J24" s="578"/>
      <c r="K24" s="450"/>
      <c r="L24" s="35" t="s">
        <v>62</v>
      </c>
      <c r="M24" s="254"/>
    </row>
    <row r="25" spans="1:13" ht="96.75" customHeight="1" thickBot="1">
      <c r="A25" s="450"/>
      <c r="B25" s="450"/>
      <c r="C25" s="450"/>
      <c r="D25" s="457"/>
      <c r="E25" s="24" t="s">
        <v>9</v>
      </c>
      <c r="F25" s="35" t="s">
        <v>49</v>
      </c>
      <c r="G25" s="24">
        <v>100</v>
      </c>
      <c r="H25" s="24">
        <v>100</v>
      </c>
      <c r="I25" s="114">
        <f t="shared" si="1"/>
        <v>100</v>
      </c>
      <c r="J25" s="578"/>
      <c r="K25" s="450"/>
      <c r="L25" s="35" t="s">
        <v>62</v>
      </c>
      <c r="M25" s="254"/>
    </row>
    <row r="26" spans="1:13" ht="38.25" hidden="1" customHeight="1" thickBot="1">
      <c r="A26" s="450"/>
      <c r="B26" s="450"/>
      <c r="C26" s="450"/>
      <c r="D26" s="116" t="s">
        <v>155</v>
      </c>
      <c r="E26" s="35" t="s">
        <v>57</v>
      </c>
      <c r="F26" s="35" t="s">
        <v>130</v>
      </c>
      <c r="G26" s="35">
        <v>38016</v>
      </c>
      <c r="H26" s="35">
        <v>12672</v>
      </c>
      <c r="I26" s="227">
        <f t="shared" si="1"/>
        <v>33.333333333333329</v>
      </c>
      <c r="J26" s="578"/>
      <c r="K26" s="450"/>
      <c r="L26" s="35" t="s">
        <v>62</v>
      </c>
      <c r="M26" s="254"/>
    </row>
    <row r="27" spans="1:13" ht="129" customHeight="1" thickBot="1">
      <c r="A27" s="450"/>
      <c r="B27" s="450"/>
      <c r="C27" s="450"/>
      <c r="D27" s="449" t="s">
        <v>189</v>
      </c>
      <c r="E27" s="24" t="s">
        <v>8</v>
      </c>
      <c r="F27" s="35" t="s">
        <v>49</v>
      </c>
      <c r="G27" s="24">
        <v>100</v>
      </c>
      <c r="H27" s="24">
        <v>100</v>
      </c>
      <c r="I27" s="114">
        <f t="shared" si="1"/>
        <v>100</v>
      </c>
      <c r="J27" s="578"/>
      <c r="K27" s="450"/>
      <c r="L27" s="35" t="s">
        <v>62</v>
      </c>
      <c r="M27" s="254"/>
    </row>
    <row r="28" spans="1:13" ht="96.75" customHeight="1" thickBot="1">
      <c r="A28" s="450"/>
      <c r="B28" s="450"/>
      <c r="C28" s="450"/>
      <c r="D28" s="457"/>
      <c r="E28" s="24" t="s">
        <v>9</v>
      </c>
      <c r="F28" s="35" t="s">
        <v>49</v>
      </c>
      <c r="G28" s="24">
        <v>100</v>
      </c>
      <c r="H28" s="24">
        <v>100</v>
      </c>
      <c r="I28" s="114">
        <f t="shared" si="1"/>
        <v>100</v>
      </c>
      <c r="J28" s="578"/>
      <c r="K28" s="450"/>
      <c r="L28" s="35" t="s">
        <v>62</v>
      </c>
      <c r="M28" s="254"/>
    </row>
    <row r="29" spans="1:13" ht="38.25" hidden="1" customHeight="1" thickBot="1">
      <c r="A29" s="450"/>
      <c r="B29" s="450"/>
      <c r="C29" s="450"/>
      <c r="D29" s="116" t="s">
        <v>155</v>
      </c>
      <c r="E29" s="35" t="s">
        <v>57</v>
      </c>
      <c r="F29" s="35" t="s">
        <v>130</v>
      </c>
      <c r="G29" s="35">
        <v>105336</v>
      </c>
      <c r="H29" s="35">
        <v>34328</v>
      </c>
      <c r="I29" s="227">
        <f t="shared" si="1"/>
        <v>32.589048378522065</v>
      </c>
      <c r="J29" s="578"/>
      <c r="K29" s="450"/>
      <c r="L29" s="35" t="s">
        <v>62</v>
      </c>
      <c r="M29" s="254"/>
    </row>
    <row r="30" spans="1:13" ht="114" customHeight="1" thickBot="1">
      <c r="A30" s="450"/>
      <c r="B30" s="450"/>
      <c r="C30" s="450"/>
      <c r="D30" s="449" t="s">
        <v>190</v>
      </c>
      <c r="E30" s="24" t="s">
        <v>8</v>
      </c>
      <c r="F30" s="35" t="s">
        <v>49</v>
      </c>
      <c r="G30" s="24">
        <v>100</v>
      </c>
      <c r="H30" s="24">
        <v>100</v>
      </c>
      <c r="I30" s="114">
        <f t="shared" si="0"/>
        <v>100</v>
      </c>
      <c r="J30" s="578"/>
      <c r="K30" s="450"/>
      <c r="L30" s="35" t="s">
        <v>62</v>
      </c>
      <c r="M30" s="254"/>
    </row>
    <row r="31" spans="1:13" ht="96.75" customHeight="1" thickBot="1">
      <c r="A31" s="450"/>
      <c r="B31" s="450"/>
      <c r="C31" s="450"/>
      <c r="D31" s="457"/>
      <c r="E31" s="24" t="s">
        <v>9</v>
      </c>
      <c r="F31" s="35" t="s">
        <v>49</v>
      </c>
      <c r="G31" s="24">
        <v>100</v>
      </c>
      <c r="H31" s="24">
        <v>100</v>
      </c>
      <c r="I31" s="323">
        <f t="shared" si="0"/>
        <v>100</v>
      </c>
      <c r="J31" s="578"/>
      <c r="K31" s="450"/>
      <c r="L31" s="223" t="s">
        <v>62</v>
      </c>
      <c r="M31" s="254"/>
    </row>
    <row r="32" spans="1:13" ht="100.9" customHeight="1" thickBot="1">
      <c r="A32" s="457"/>
      <c r="B32" s="457"/>
      <c r="C32" s="457"/>
      <c r="D32" s="116" t="s">
        <v>155</v>
      </c>
      <c r="E32" s="35" t="s">
        <v>255</v>
      </c>
      <c r="F32" s="35" t="s">
        <v>130</v>
      </c>
      <c r="G32" s="416">
        <v>203652</v>
      </c>
      <c r="H32" s="417">
        <v>199760</v>
      </c>
      <c r="I32" s="324">
        <f>H32/G32*100</f>
        <v>98.088896745428471</v>
      </c>
      <c r="J32" s="324">
        <f>I32</f>
        <v>98.088896745428471</v>
      </c>
      <c r="K32" s="325"/>
      <c r="L32" s="325" t="s">
        <v>62</v>
      </c>
      <c r="M32" s="326">
        <f>(100+J32)/2</f>
        <v>99.044448372714243</v>
      </c>
    </row>
    <row r="33" spans="1:13" ht="100.9" customHeight="1" thickBot="1">
      <c r="A33" s="449" t="s">
        <v>100</v>
      </c>
      <c r="B33" s="449" t="s">
        <v>270</v>
      </c>
      <c r="C33" s="449" t="s">
        <v>272</v>
      </c>
      <c r="D33" s="449" t="s">
        <v>271</v>
      </c>
      <c r="E33" s="24" t="s">
        <v>9</v>
      </c>
      <c r="F33" s="35" t="s">
        <v>49</v>
      </c>
      <c r="G33" s="24">
        <v>100</v>
      </c>
      <c r="H33" s="24">
        <v>100</v>
      </c>
      <c r="I33" s="323">
        <f t="shared" ref="I33:I40" si="2">H33/G33*100</f>
        <v>100</v>
      </c>
      <c r="J33" s="340">
        <v>100</v>
      </c>
      <c r="K33" s="449"/>
      <c r="L33" s="35" t="s">
        <v>62</v>
      </c>
      <c r="M33" s="253"/>
    </row>
    <row r="34" spans="1:13" ht="100.9" customHeight="1" thickBot="1">
      <c r="A34" s="450"/>
      <c r="B34" s="450"/>
      <c r="C34" s="450"/>
      <c r="D34" s="450"/>
      <c r="E34" s="24" t="s">
        <v>273</v>
      </c>
      <c r="F34" s="35" t="s">
        <v>49</v>
      </c>
      <c r="G34" s="24">
        <v>100</v>
      </c>
      <c r="H34" s="24">
        <v>100</v>
      </c>
      <c r="I34" s="114">
        <f t="shared" si="2"/>
        <v>100</v>
      </c>
      <c r="J34" s="341"/>
      <c r="K34" s="450"/>
      <c r="L34" s="35" t="s">
        <v>62</v>
      </c>
      <c r="M34" s="254"/>
    </row>
    <row r="35" spans="1:13" ht="106.5" customHeight="1" thickBot="1">
      <c r="A35" s="450"/>
      <c r="B35" s="450"/>
      <c r="C35" s="450"/>
      <c r="D35" s="457"/>
      <c r="E35" s="24" t="s">
        <v>274</v>
      </c>
      <c r="F35" s="35" t="s">
        <v>49</v>
      </c>
      <c r="G35" s="24">
        <v>100</v>
      </c>
      <c r="H35" s="24">
        <v>100</v>
      </c>
      <c r="I35" s="114">
        <f t="shared" si="2"/>
        <v>100</v>
      </c>
      <c r="J35" s="341"/>
      <c r="K35" s="450"/>
      <c r="L35" s="35" t="s">
        <v>62</v>
      </c>
      <c r="M35" s="254"/>
    </row>
    <row r="36" spans="1:13" ht="38.25" customHeight="1" thickBot="1">
      <c r="A36" s="450"/>
      <c r="B36" s="450"/>
      <c r="C36" s="450"/>
      <c r="D36" s="116" t="s">
        <v>155</v>
      </c>
      <c r="E36" s="35" t="s">
        <v>275</v>
      </c>
      <c r="F36" s="35" t="s">
        <v>276</v>
      </c>
      <c r="G36" s="35">
        <v>7</v>
      </c>
      <c r="H36" s="35">
        <v>6</v>
      </c>
      <c r="I36" s="113">
        <f t="shared" si="2"/>
        <v>85.714285714285708</v>
      </c>
      <c r="J36" s="341">
        <f>I36</f>
        <v>85.714285714285708</v>
      </c>
      <c r="K36" s="450"/>
      <c r="L36" s="121" t="s">
        <v>62</v>
      </c>
      <c r="M36" s="264">
        <f>(J33+I36)/2</f>
        <v>92.857142857142861</v>
      </c>
    </row>
    <row r="37" spans="1:13" ht="122.25" customHeight="1" thickBot="1">
      <c r="A37" s="450"/>
      <c r="B37" s="450"/>
      <c r="C37" s="450"/>
      <c r="D37" s="449" t="s">
        <v>277</v>
      </c>
      <c r="E37" s="24" t="s">
        <v>9</v>
      </c>
      <c r="F37" s="35" t="s">
        <v>49</v>
      </c>
      <c r="G37" s="24">
        <v>100</v>
      </c>
      <c r="H37" s="24">
        <v>100</v>
      </c>
      <c r="I37" s="345">
        <f t="shared" si="2"/>
        <v>100</v>
      </c>
      <c r="J37" s="268">
        <v>100</v>
      </c>
      <c r="K37" s="576"/>
      <c r="L37" s="35" t="s">
        <v>62</v>
      </c>
      <c r="M37" s="254"/>
    </row>
    <row r="38" spans="1:13" ht="148.15" customHeight="1" thickBot="1">
      <c r="A38" s="450"/>
      <c r="B38" s="450"/>
      <c r="C38" s="450"/>
      <c r="D38" s="450"/>
      <c r="E38" s="24" t="s">
        <v>273</v>
      </c>
      <c r="F38" s="35" t="s">
        <v>49</v>
      </c>
      <c r="G38" s="24">
        <v>100</v>
      </c>
      <c r="H38" s="24">
        <v>100</v>
      </c>
      <c r="I38" s="114">
        <f t="shared" si="2"/>
        <v>100</v>
      </c>
      <c r="J38" s="341"/>
      <c r="K38" s="450"/>
      <c r="L38" s="35" t="s">
        <v>62</v>
      </c>
      <c r="M38" s="254"/>
    </row>
    <row r="39" spans="1:13" ht="186" customHeight="1" thickBot="1">
      <c r="A39" s="450"/>
      <c r="B39" s="450"/>
      <c r="C39" s="450"/>
      <c r="D39" s="457"/>
      <c r="E39" s="24" t="s">
        <v>291</v>
      </c>
      <c r="F39" s="35" t="s">
        <v>49</v>
      </c>
      <c r="G39" s="24">
        <v>100</v>
      </c>
      <c r="H39" s="24">
        <v>100</v>
      </c>
      <c r="I39" s="114">
        <f t="shared" si="2"/>
        <v>100</v>
      </c>
      <c r="J39" s="341"/>
      <c r="K39" s="450"/>
      <c r="L39" s="35" t="s">
        <v>62</v>
      </c>
      <c r="M39" s="254"/>
    </row>
    <row r="40" spans="1:13" ht="58.9" customHeight="1" thickBot="1">
      <c r="A40" s="450"/>
      <c r="B40" s="450"/>
      <c r="C40" s="450"/>
      <c r="D40" s="116" t="s">
        <v>155</v>
      </c>
      <c r="E40" s="35" t="s">
        <v>293</v>
      </c>
      <c r="F40" s="35" t="s">
        <v>276</v>
      </c>
      <c r="G40" s="35">
        <v>1</v>
      </c>
      <c r="H40" s="35">
        <v>1</v>
      </c>
      <c r="I40" s="342">
        <f t="shared" si="2"/>
        <v>100</v>
      </c>
      <c r="J40" s="343">
        <f>I40</f>
        <v>100</v>
      </c>
      <c r="K40" s="576"/>
      <c r="L40" s="35" t="s">
        <v>62</v>
      </c>
      <c r="M40" s="254">
        <f>(J37+J40)/2</f>
        <v>100</v>
      </c>
    </row>
    <row r="41" spans="1:13">
      <c r="A41" s="425" t="s">
        <v>149</v>
      </c>
      <c r="B41" s="425"/>
      <c r="C41" s="425"/>
      <c r="D41" s="68"/>
      <c r="E41" s="68"/>
      <c r="F41" s="68"/>
      <c r="G41" s="68"/>
      <c r="H41" s="68"/>
      <c r="I41" s="265"/>
      <c r="J41" s="270"/>
      <c r="K41" s="68"/>
      <c r="L41" s="68"/>
      <c r="M41" s="122">
        <f>(M32+M36+M40)/3</f>
        <v>97.300530409952373</v>
      </c>
    </row>
    <row r="42" spans="1:13">
      <c r="A42" s="110" t="s">
        <v>150</v>
      </c>
      <c r="G42" s="62"/>
      <c r="H42" s="62"/>
      <c r="I42" s="129"/>
      <c r="J42" s="130"/>
      <c r="K42" s="62"/>
      <c r="L42" s="62"/>
      <c r="M42" s="129"/>
    </row>
    <row r="43" spans="1:13">
      <c r="A43" s="110" t="s">
        <v>151</v>
      </c>
      <c r="G43" s="62"/>
      <c r="H43" s="62"/>
      <c r="I43" s="129"/>
      <c r="J43" s="130"/>
      <c r="K43" s="62"/>
      <c r="L43" s="62"/>
      <c r="M43" s="129"/>
    </row>
    <row r="44" spans="1:13">
      <c r="A44" s="110" t="s">
        <v>348</v>
      </c>
    </row>
    <row r="47" spans="1:13">
      <c r="A47" s="110" t="s">
        <v>278</v>
      </c>
      <c r="G47" s="110" t="s">
        <v>279</v>
      </c>
    </row>
  </sheetData>
  <mergeCells count="26">
    <mergeCell ref="A41:C41"/>
    <mergeCell ref="D20:D21"/>
    <mergeCell ref="D24:D25"/>
    <mergeCell ref="A17:A32"/>
    <mergeCell ref="D17:D18"/>
    <mergeCell ref="C17:C32"/>
    <mergeCell ref="B17:B32"/>
    <mergeCell ref="A33:A40"/>
    <mergeCell ref="B33:B40"/>
    <mergeCell ref="C33:C40"/>
    <mergeCell ref="D33:D35"/>
    <mergeCell ref="D37:D39"/>
    <mergeCell ref="K33:K40"/>
    <mergeCell ref="J17:J31"/>
    <mergeCell ref="K17:K31"/>
    <mergeCell ref="A8:M8"/>
    <mergeCell ref="A9:M9"/>
    <mergeCell ref="A10:M10"/>
    <mergeCell ref="A11:M11"/>
    <mergeCell ref="A14:A16"/>
    <mergeCell ref="B14:B16"/>
    <mergeCell ref="C14:C16"/>
    <mergeCell ref="J14:J15"/>
    <mergeCell ref="M14:M16"/>
    <mergeCell ref="D27:D28"/>
    <mergeCell ref="D30:D31"/>
  </mergeCells>
  <pageMargins left="0.11811023622047245" right="0.11811023622047245" top="0.15748031496062992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topLeftCell="A26" workbookViewId="0">
      <selection activeCell="T37" sqref="T37"/>
    </sheetView>
  </sheetViews>
  <sheetFormatPr defaultColWidth="9.140625" defaultRowHeight="15"/>
  <cols>
    <col min="1" max="1" width="9.85546875" style="110" customWidth="1"/>
    <col min="2" max="2" width="14.7109375" style="110" customWidth="1"/>
    <col min="3" max="3" width="10.7109375" style="110" customWidth="1"/>
    <col min="4" max="4" width="11.42578125" style="110" customWidth="1"/>
    <col min="5" max="5" width="14.85546875" style="110" customWidth="1"/>
    <col min="6" max="6" width="9.140625" style="110" customWidth="1"/>
    <col min="7" max="7" width="14.28515625" style="110" customWidth="1"/>
    <col min="8" max="8" width="10.85546875" style="110" customWidth="1"/>
    <col min="9" max="9" width="15.140625" style="110" customWidth="1"/>
    <col min="10" max="10" width="11.42578125" style="110" customWidth="1"/>
    <col min="11" max="11" width="12.28515625" style="110" customWidth="1"/>
    <col min="12" max="12" width="13.7109375" style="110" customWidth="1"/>
    <col min="13" max="13" width="10.85546875" style="110" bestFit="1" customWidth="1"/>
    <col min="14" max="16" width="0" style="110" hidden="1" customWidth="1"/>
    <col min="17" max="16384" width="9.140625" style="110"/>
  </cols>
  <sheetData>
    <row r="1" spans="1:16">
      <c r="A1" s="109"/>
      <c r="L1" s="109"/>
      <c r="M1" s="109" t="s">
        <v>27</v>
      </c>
    </row>
    <row r="2" spans="1:16">
      <c r="A2" s="109"/>
      <c r="L2" s="109"/>
      <c r="M2" s="109" t="s">
        <v>28</v>
      </c>
    </row>
    <row r="3" spans="1:16">
      <c r="A3" s="109"/>
      <c r="L3" s="109"/>
      <c r="M3" s="109" t="s">
        <v>29</v>
      </c>
    </row>
    <row r="4" spans="1:16">
      <c r="A4" s="109"/>
      <c r="L4" s="109"/>
      <c r="M4" s="109" t="s">
        <v>30</v>
      </c>
    </row>
    <row r="5" spans="1:16">
      <c r="A5" s="109"/>
      <c r="L5" s="109"/>
      <c r="M5" s="109" t="s">
        <v>31</v>
      </c>
    </row>
    <row r="6" spans="1:16">
      <c r="A6" s="109"/>
      <c r="L6" s="109"/>
      <c r="M6" s="109" t="s">
        <v>32</v>
      </c>
    </row>
    <row r="7" spans="1:16">
      <c r="A7" s="109"/>
      <c r="L7" s="109"/>
      <c r="M7" s="109" t="s">
        <v>33</v>
      </c>
    </row>
    <row r="8" spans="1:16">
      <c r="A8" s="111"/>
    </row>
    <row r="9" spans="1:16">
      <c r="A9" s="426" t="s">
        <v>80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</row>
    <row r="10" spans="1:16">
      <c r="A10" s="426" t="s">
        <v>304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</row>
    <row r="11" spans="1:16">
      <c r="A11" s="426" t="s">
        <v>35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</row>
    <row r="12" spans="1:16">
      <c r="A12" s="111"/>
    </row>
    <row r="13" spans="1:16" ht="179.25" customHeight="1">
      <c r="A13" s="357" t="s">
        <v>36</v>
      </c>
      <c r="B13" s="357" t="s">
        <v>37</v>
      </c>
      <c r="C13" s="357" t="s">
        <v>38</v>
      </c>
      <c r="D13" s="357" t="s">
        <v>39</v>
      </c>
      <c r="E13" s="357" t="s">
        <v>2</v>
      </c>
      <c r="F13" s="357" t="s">
        <v>40</v>
      </c>
      <c r="G13" s="357" t="s">
        <v>41</v>
      </c>
      <c r="H13" s="357" t="s">
        <v>42</v>
      </c>
      <c r="I13" s="357" t="s">
        <v>147</v>
      </c>
      <c r="J13" s="357" t="s">
        <v>148</v>
      </c>
      <c r="K13" s="357" t="s">
        <v>45</v>
      </c>
      <c r="L13" s="357" t="s">
        <v>46</v>
      </c>
      <c r="M13" s="357" t="s">
        <v>47</v>
      </c>
    </row>
    <row r="14" spans="1:16" ht="115.5" hidden="1" customHeight="1" thickBot="1">
      <c r="A14" s="427" t="s">
        <v>97</v>
      </c>
      <c r="B14" s="427" t="s">
        <v>0</v>
      </c>
      <c r="C14" s="427" t="s">
        <v>63</v>
      </c>
      <c r="D14" s="131" t="s">
        <v>51</v>
      </c>
      <c r="E14" s="131" t="s">
        <v>3</v>
      </c>
      <c r="F14" s="131" t="s">
        <v>49</v>
      </c>
      <c r="G14" s="131">
        <v>100</v>
      </c>
      <c r="H14" s="131">
        <v>100</v>
      </c>
      <c r="I14" s="268">
        <f>H14/G14*100</f>
        <v>100</v>
      </c>
      <c r="J14" s="264">
        <v>100</v>
      </c>
      <c r="K14" s="131"/>
      <c r="L14" s="131" t="s">
        <v>62</v>
      </c>
      <c r="M14" s="266"/>
    </row>
    <row r="15" spans="1:16" ht="147.75" hidden="1" customHeight="1" thickBot="1">
      <c r="A15" s="427"/>
      <c r="B15" s="427"/>
      <c r="C15" s="427"/>
      <c r="D15" s="131"/>
      <c r="E15" s="131" t="s">
        <v>4</v>
      </c>
      <c r="F15" s="131" t="s">
        <v>49</v>
      </c>
      <c r="G15" s="131">
        <v>100</v>
      </c>
      <c r="H15" s="131">
        <v>100</v>
      </c>
      <c r="I15" s="268">
        <f t="shared" ref="I15:I25" si="0">H15/G15*100</f>
        <v>100</v>
      </c>
      <c r="J15" s="264"/>
      <c r="K15" s="131"/>
      <c r="L15" s="131" t="s">
        <v>62</v>
      </c>
      <c r="M15" s="266"/>
    </row>
    <row r="16" spans="1:16" s="1" customFormat="1" ht="114.75">
      <c r="A16" s="427"/>
      <c r="B16" s="427"/>
      <c r="C16" s="427"/>
      <c r="D16" s="11" t="s">
        <v>157</v>
      </c>
      <c r="E16" s="11" t="s">
        <v>3</v>
      </c>
      <c r="F16" s="11" t="s">
        <v>49</v>
      </c>
      <c r="G16" s="11">
        <v>100</v>
      </c>
      <c r="H16" s="11">
        <v>100</v>
      </c>
      <c r="I16" s="53">
        <f>H16/G16*100</f>
        <v>100</v>
      </c>
      <c r="J16" s="428">
        <f>(I18+I19)/2</f>
        <v>100</v>
      </c>
      <c r="K16" s="11"/>
      <c r="L16" s="11" t="s">
        <v>62</v>
      </c>
      <c r="M16" s="53"/>
      <c r="N16" s="110"/>
      <c r="O16" s="110"/>
      <c r="P16" s="110"/>
    </row>
    <row r="17" spans="1:16" s="1" customFormat="1" ht="123" customHeight="1">
      <c r="A17" s="427"/>
      <c r="B17" s="427"/>
      <c r="C17" s="427"/>
      <c r="D17" s="11"/>
      <c r="E17" s="11" t="s">
        <v>4</v>
      </c>
      <c r="F17" s="11" t="s">
        <v>49</v>
      </c>
      <c r="G17" s="11">
        <v>100</v>
      </c>
      <c r="H17" s="11">
        <v>100</v>
      </c>
      <c r="I17" s="53">
        <f t="shared" ref="I17" si="1">H17/G17*100</f>
        <v>100</v>
      </c>
      <c r="J17" s="428"/>
      <c r="K17" s="11"/>
      <c r="L17" s="11" t="s">
        <v>62</v>
      </c>
      <c r="M17" s="53"/>
      <c r="N17" s="110"/>
      <c r="O17" s="110"/>
      <c r="P17" s="110"/>
    </row>
    <row r="18" spans="1:16" ht="138.75" customHeight="1">
      <c r="A18" s="427"/>
      <c r="B18" s="427"/>
      <c r="C18" s="427"/>
      <c r="D18" s="131" t="s">
        <v>180</v>
      </c>
      <c r="E18" s="131" t="s">
        <v>3</v>
      </c>
      <c r="F18" s="131" t="s">
        <v>49</v>
      </c>
      <c r="G18" s="131">
        <v>100</v>
      </c>
      <c r="H18" s="131">
        <v>100</v>
      </c>
      <c r="I18" s="268">
        <f t="shared" si="0"/>
        <v>100</v>
      </c>
      <c r="J18" s="428"/>
      <c r="K18" s="131"/>
      <c r="L18" s="131" t="s">
        <v>62</v>
      </c>
      <c r="M18" s="266"/>
    </row>
    <row r="19" spans="1:16" ht="140.25">
      <c r="A19" s="427"/>
      <c r="B19" s="427"/>
      <c r="C19" s="427"/>
      <c r="D19" s="131"/>
      <c r="E19" s="131" t="s">
        <v>4</v>
      </c>
      <c r="F19" s="131" t="s">
        <v>49</v>
      </c>
      <c r="G19" s="131">
        <v>100</v>
      </c>
      <c r="H19" s="131">
        <v>100</v>
      </c>
      <c r="I19" s="268">
        <f t="shared" si="0"/>
        <v>100</v>
      </c>
      <c r="J19" s="428"/>
      <c r="K19" s="131"/>
      <c r="L19" s="131" t="s">
        <v>62</v>
      </c>
      <c r="M19" s="266"/>
    </row>
    <row r="20" spans="1:16" ht="166.5" hidden="1" customHeight="1" thickBot="1">
      <c r="A20" s="427"/>
      <c r="B20" s="427"/>
      <c r="C20" s="427"/>
      <c r="D20" s="131" t="s">
        <v>84</v>
      </c>
      <c r="E20" s="131" t="s">
        <v>3</v>
      </c>
      <c r="F20" s="131" t="s">
        <v>49</v>
      </c>
      <c r="G20" s="131">
        <v>100</v>
      </c>
      <c r="H20" s="131">
        <v>100</v>
      </c>
      <c r="I20" s="268">
        <f t="shared" si="0"/>
        <v>100</v>
      </c>
      <c r="J20" s="428"/>
      <c r="K20" s="131"/>
      <c r="L20" s="131" t="s">
        <v>62</v>
      </c>
      <c r="M20" s="266"/>
      <c r="O20" s="110" t="s">
        <v>59</v>
      </c>
    </row>
    <row r="21" spans="1:16" ht="141" hidden="1" customHeight="1" thickBot="1">
      <c r="A21" s="427"/>
      <c r="B21" s="427"/>
      <c r="C21" s="427"/>
      <c r="D21" s="131"/>
      <c r="E21" s="131" t="s">
        <v>4</v>
      </c>
      <c r="F21" s="131" t="s">
        <v>49</v>
      </c>
      <c r="G21" s="131">
        <v>100</v>
      </c>
      <c r="H21" s="131">
        <v>100</v>
      </c>
      <c r="I21" s="268">
        <f t="shared" si="0"/>
        <v>100</v>
      </c>
      <c r="J21" s="428"/>
      <c r="K21" s="131"/>
      <c r="L21" s="131" t="s">
        <v>62</v>
      </c>
      <c r="M21" s="266"/>
    </row>
    <row r="22" spans="1:16" ht="192" hidden="1" customHeight="1" thickBot="1">
      <c r="A22" s="427"/>
      <c r="B22" s="427"/>
      <c r="C22" s="427"/>
      <c r="D22" s="131" t="s">
        <v>54</v>
      </c>
      <c r="E22" s="131" t="s">
        <v>3</v>
      </c>
      <c r="F22" s="131" t="s">
        <v>49</v>
      </c>
      <c r="G22" s="131">
        <v>100</v>
      </c>
      <c r="H22" s="131">
        <v>100</v>
      </c>
      <c r="I22" s="268">
        <f t="shared" si="0"/>
        <v>100</v>
      </c>
      <c r="J22" s="428"/>
      <c r="K22" s="131"/>
      <c r="L22" s="131" t="s">
        <v>62</v>
      </c>
      <c r="M22" s="266"/>
      <c r="O22" s="110" t="s">
        <v>58</v>
      </c>
    </row>
    <row r="23" spans="1:16" ht="141" hidden="1" customHeight="1" thickBot="1">
      <c r="A23" s="427"/>
      <c r="B23" s="427"/>
      <c r="C23" s="427"/>
      <c r="D23" s="131"/>
      <c r="E23" s="131" t="s">
        <v>4</v>
      </c>
      <c r="F23" s="131" t="s">
        <v>49</v>
      </c>
      <c r="G23" s="131">
        <v>99.3</v>
      </c>
      <c r="H23" s="131">
        <v>99.3</v>
      </c>
      <c r="I23" s="268">
        <f t="shared" si="0"/>
        <v>100</v>
      </c>
      <c r="J23" s="428"/>
      <c r="K23" s="131"/>
      <c r="L23" s="131" t="s">
        <v>62</v>
      </c>
      <c r="M23" s="266"/>
    </row>
    <row r="24" spans="1:16" ht="165.75">
      <c r="A24" s="427"/>
      <c r="B24" s="427"/>
      <c r="C24" s="427"/>
      <c r="D24" s="68" t="s">
        <v>84</v>
      </c>
      <c r="E24" s="68" t="s">
        <v>3</v>
      </c>
      <c r="F24" s="357" t="s">
        <v>49</v>
      </c>
      <c r="G24" s="68">
        <v>100</v>
      </c>
      <c r="H24" s="68">
        <v>100</v>
      </c>
      <c r="I24" s="264">
        <f t="shared" si="0"/>
        <v>100</v>
      </c>
      <c r="J24" s="428"/>
      <c r="K24" s="68"/>
      <c r="L24" s="68" t="s">
        <v>62</v>
      </c>
      <c r="M24" s="68"/>
      <c r="O24" s="110" t="s">
        <v>58</v>
      </c>
    </row>
    <row r="25" spans="1:16" ht="140.25">
      <c r="A25" s="427"/>
      <c r="B25" s="427"/>
      <c r="C25" s="427"/>
      <c r="D25" s="68"/>
      <c r="E25" s="68" t="s">
        <v>4</v>
      </c>
      <c r="F25" s="357" t="s">
        <v>49</v>
      </c>
      <c r="G25" s="68">
        <v>100</v>
      </c>
      <c r="H25" s="68">
        <v>100</v>
      </c>
      <c r="I25" s="264">
        <f t="shared" si="0"/>
        <v>100</v>
      </c>
      <c r="J25" s="428"/>
      <c r="K25" s="68"/>
      <c r="L25" s="68" t="s">
        <v>62</v>
      </c>
      <c r="M25" s="266"/>
    </row>
    <row r="26" spans="1:16" ht="25.5">
      <c r="A26" s="427"/>
      <c r="B26" s="68"/>
      <c r="C26" s="68"/>
      <c r="D26" s="68" t="s">
        <v>155</v>
      </c>
      <c r="E26" s="68" t="s">
        <v>57</v>
      </c>
      <c r="F26" s="68" t="s">
        <v>50</v>
      </c>
      <c r="G26" s="68">
        <v>33</v>
      </c>
      <c r="H26" s="68">
        <v>28</v>
      </c>
      <c r="I26" s="265">
        <f>H26/G26*100</f>
        <v>84.848484848484844</v>
      </c>
      <c r="J26" s="429">
        <f>(I26+I27)/2</f>
        <v>92.424242424242422</v>
      </c>
      <c r="K26" s="131"/>
      <c r="L26" s="68"/>
      <c r="M26" s="266"/>
    </row>
    <row r="27" spans="1:16" s="1" customFormat="1" ht="102" customHeight="1">
      <c r="A27" s="427"/>
      <c r="B27" s="68"/>
      <c r="C27" s="68"/>
      <c r="D27" s="11" t="s">
        <v>209</v>
      </c>
      <c r="E27" s="11" t="s">
        <v>57</v>
      </c>
      <c r="F27" s="11" t="s">
        <v>50</v>
      </c>
      <c r="G27" s="11">
        <v>1</v>
      </c>
      <c r="H27" s="11">
        <v>1</v>
      </c>
      <c r="I27" s="53">
        <f t="shared" ref="I27" si="2">H27/G27*100</f>
        <v>100</v>
      </c>
      <c r="J27" s="429"/>
      <c r="K27" s="131"/>
      <c r="L27" s="11" t="s">
        <v>62</v>
      </c>
      <c r="M27" s="53"/>
      <c r="N27" s="110"/>
      <c r="O27" s="110"/>
      <c r="P27" s="110"/>
    </row>
    <row r="28" spans="1:16" s="1" customFormat="1" ht="16.5" customHeight="1">
      <c r="A28" s="427"/>
      <c r="B28" s="425" t="s">
        <v>170</v>
      </c>
      <c r="C28" s="425"/>
      <c r="D28" s="419"/>
      <c r="E28" s="419"/>
      <c r="F28" s="419"/>
      <c r="G28" s="419"/>
      <c r="H28" s="419"/>
      <c r="I28" s="419"/>
      <c r="J28" s="419"/>
      <c r="K28" s="419"/>
      <c r="L28" s="419"/>
      <c r="M28" s="70">
        <f>(J16+J26)/2</f>
        <v>96.212121212121218</v>
      </c>
      <c r="N28" s="110"/>
      <c r="O28" s="110"/>
      <c r="P28" s="110"/>
    </row>
    <row r="29" spans="1:16" ht="113.25" customHeight="1">
      <c r="A29" s="427"/>
      <c r="B29" s="427" t="s">
        <v>5</v>
      </c>
      <c r="C29" s="427" t="s">
        <v>63</v>
      </c>
      <c r="D29" s="68" t="s">
        <v>156</v>
      </c>
      <c r="E29" s="359" t="s">
        <v>6</v>
      </c>
      <c r="F29" s="131" t="s">
        <v>49</v>
      </c>
      <c r="G29" s="131">
        <v>100</v>
      </c>
      <c r="H29" s="131">
        <v>100</v>
      </c>
      <c r="I29" s="266">
        <f>H29/G29*100</f>
        <v>100</v>
      </c>
      <c r="J29" s="266">
        <f>(H29+G29)/2</f>
        <v>100</v>
      </c>
      <c r="K29" s="131"/>
      <c r="L29" s="131" t="s">
        <v>62</v>
      </c>
      <c r="M29" s="266"/>
    </row>
    <row r="30" spans="1:16" ht="38.25">
      <c r="A30" s="427"/>
      <c r="B30" s="427"/>
      <c r="C30" s="427"/>
      <c r="D30" s="68" t="s">
        <v>155</v>
      </c>
      <c r="E30" s="131" t="s">
        <v>57</v>
      </c>
      <c r="F30" s="131" t="s">
        <v>50</v>
      </c>
      <c r="G30" s="131">
        <v>34</v>
      </c>
      <c r="H30" s="131">
        <v>29</v>
      </c>
      <c r="I30" s="266">
        <f>H30/G30*100</f>
        <v>85.294117647058826</v>
      </c>
      <c r="J30" s="266">
        <f>I30</f>
        <v>85.294117647058826</v>
      </c>
      <c r="K30" s="131"/>
      <c r="L30" s="131" t="s">
        <v>62</v>
      </c>
      <c r="M30" s="266"/>
    </row>
    <row r="31" spans="1:16" ht="111.75" hidden="1" customHeight="1" thickBot="1">
      <c r="A31" s="427"/>
      <c r="B31" s="131"/>
      <c r="C31" s="131"/>
      <c r="D31" s="131" t="s">
        <v>155</v>
      </c>
      <c r="E31" s="131" t="s">
        <v>57</v>
      </c>
      <c r="F31" s="131" t="s">
        <v>50</v>
      </c>
      <c r="G31" s="131">
        <v>33</v>
      </c>
      <c r="H31" s="131">
        <v>34</v>
      </c>
      <c r="I31" s="268">
        <v>33</v>
      </c>
      <c r="J31" s="269">
        <f>I31</f>
        <v>33</v>
      </c>
      <c r="K31" s="131"/>
      <c r="L31" s="131" t="s">
        <v>62</v>
      </c>
      <c r="M31" s="266"/>
    </row>
    <row r="32" spans="1:16" ht="14.25" customHeight="1">
      <c r="A32" s="267"/>
      <c r="B32" s="131" t="s">
        <v>170</v>
      </c>
      <c r="C32" s="131"/>
      <c r="D32" s="131"/>
      <c r="E32" s="131"/>
      <c r="F32" s="131"/>
      <c r="G32" s="131"/>
      <c r="H32" s="131"/>
      <c r="I32" s="268"/>
      <c r="J32" s="269"/>
      <c r="K32" s="131"/>
      <c r="L32" s="131"/>
      <c r="M32" s="332">
        <f>(J29+J30)/2</f>
        <v>92.64705882352942</v>
      </c>
    </row>
    <row r="33" spans="1:13">
      <c r="A33" s="425" t="s">
        <v>196</v>
      </c>
      <c r="B33" s="425"/>
      <c r="C33" s="425"/>
      <c r="D33" s="68"/>
      <c r="E33" s="68"/>
      <c r="F33" s="68"/>
      <c r="G33" s="68"/>
      <c r="H33" s="68"/>
      <c r="I33" s="265"/>
      <c r="J33" s="270"/>
      <c r="K33" s="68"/>
      <c r="L33" s="68"/>
      <c r="M33" s="264">
        <f>(M28+M32)/2</f>
        <v>94.429590017825319</v>
      </c>
    </row>
    <row r="34" spans="1:13">
      <c r="A34" s="271"/>
      <c r="B34" s="271"/>
      <c r="C34" s="271"/>
      <c r="D34" s="62"/>
      <c r="E34" s="62"/>
      <c r="F34" s="62"/>
      <c r="G34" s="62"/>
      <c r="H34" s="62"/>
      <c r="I34" s="129"/>
      <c r="J34" s="130"/>
      <c r="K34" s="62"/>
      <c r="L34" s="62"/>
      <c r="M34" s="129"/>
    </row>
    <row r="35" spans="1:13" ht="15.75" customHeight="1">
      <c r="A35" s="110" t="s">
        <v>150</v>
      </c>
    </row>
    <row r="36" spans="1:13" ht="15.75" customHeight="1">
      <c r="A36" s="110" t="s">
        <v>151</v>
      </c>
    </row>
    <row r="37" spans="1:13" ht="15.75" customHeight="1">
      <c r="A37" s="110" t="s">
        <v>299</v>
      </c>
    </row>
    <row r="38" spans="1:13" ht="15.75" customHeight="1"/>
    <row r="39" spans="1:13" ht="15.75" customHeight="1">
      <c r="A39" s="110" t="s">
        <v>92</v>
      </c>
      <c r="G39" s="110" t="s">
        <v>93</v>
      </c>
    </row>
    <row r="40" spans="1:13" ht="28.5" customHeight="1"/>
    <row r="42" spans="1:13" ht="13.5" customHeight="1"/>
    <row r="62" ht="15.75" customHeight="1"/>
    <row r="63" ht="15.75" customHeight="1"/>
    <row r="64" ht="15.75" customHeight="1"/>
    <row r="65" ht="15.75" customHeight="1"/>
    <row r="66" ht="15.75" hidden="1" customHeight="1"/>
    <row r="67" ht="15.75" customHeight="1"/>
    <row r="68" ht="15.75" customHeight="1"/>
    <row r="69" ht="15.75" customHeight="1"/>
    <row r="70" ht="15.75" customHeight="1"/>
    <row r="71" ht="15.75" hidden="1" customHeight="1"/>
    <row r="72" ht="15.75" customHeight="1"/>
    <row r="74" ht="15.75" customHeight="1"/>
    <row r="75" ht="15.75" hidden="1" customHeight="1"/>
    <row r="76" ht="15.75" customHeight="1"/>
  </sheetData>
  <mergeCells count="15">
    <mergeCell ref="B28:C28"/>
    <mergeCell ref="D28:L28"/>
    <mergeCell ref="A33:C33"/>
    <mergeCell ref="A9:M9"/>
    <mergeCell ref="A10:M10"/>
    <mergeCell ref="A11:M11"/>
    <mergeCell ref="B14:B23"/>
    <mergeCell ref="C14:C23"/>
    <mergeCell ref="A14:A31"/>
    <mergeCell ref="C24:C25"/>
    <mergeCell ref="B24:B25"/>
    <mergeCell ref="J16:J25"/>
    <mergeCell ref="J26:J27"/>
    <mergeCell ref="B29:B30"/>
    <mergeCell ref="C29:C30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9"/>
  <sheetViews>
    <sheetView topLeftCell="A22" workbookViewId="0">
      <selection activeCell="G16" sqref="G16"/>
    </sheetView>
  </sheetViews>
  <sheetFormatPr defaultColWidth="9.140625" defaultRowHeight="1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9.140625" style="1"/>
    <col min="14" max="16" width="0" style="1" hidden="1" customWidth="1"/>
    <col min="17" max="16384" width="9.140625" style="1"/>
  </cols>
  <sheetData>
    <row r="1" spans="1:13">
      <c r="A1" s="2"/>
      <c r="L1" s="2"/>
      <c r="M1" s="2" t="s">
        <v>27</v>
      </c>
    </row>
    <row r="2" spans="1:13">
      <c r="A2" s="2"/>
      <c r="L2" s="2"/>
      <c r="M2" s="2" t="s">
        <v>28</v>
      </c>
    </row>
    <row r="3" spans="1:13">
      <c r="A3" s="2"/>
      <c r="L3" s="2"/>
      <c r="M3" s="2" t="s">
        <v>29</v>
      </c>
    </row>
    <row r="4" spans="1:13">
      <c r="A4" s="2"/>
      <c r="L4" s="2"/>
      <c r="M4" s="2" t="s">
        <v>30</v>
      </c>
    </row>
    <row r="5" spans="1:13">
      <c r="A5" s="2"/>
      <c r="L5" s="2"/>
      <c r="M5" s="2" t="s">
        <v>31</v>
      </c>
    </row>
    <row r="6" spans="1:13">
      <c r="A6" s="2"/>
      <c r="L6" s="2"/>
      <c r="M6" s="2" t="s">
        <v>32</v>
      </c>
    </row>
    <row r="7" spans="1:13">
      <c r="A7" s="2"/>
      <c r="L7" s="2"/>
      <c r="M7" s="2" t="s">
        <v>33</v>
      </c>
    </row>
    <row r="8" spans="1:13">
      <c r="A8" s="3"/>
    </row>
    <row r="9" spans="1:13" ht="15.75" hidden="1" customHeight="1">
      <c r="A9" s="420" t="s">
        <v>34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</row>
    <row r="10" spans="1:13">
      <c r="A10" s="420" t="s">
        <v>80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</row>
    <row r="11" spans="1:13">
      <c r="A11" s="420" t="s">
        <v>321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</row>
    <row r="12" spans="1:13">
      <c r="A12" s="420" t="s">
        <v>35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</row>
    <row r="13" spans="1:13">
      <c r="A13" s="420"/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</row>
    <row r="14" spans="1:13" ht="15.75" hidden="1" customHeight="1" thickBot="1">
      <c r="A14" s="420"/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</row>
    <row r="15" spans="1:13" ht="15.75" thickBot="1">
      <c r="A15" s="420"/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</row>
    <row r="16" spans="1:13" ht="205.9" customHeight="1" thickBot="1">
      <c r="A16" s="4" t="s">
        <v>36</v>
      </c>
      <c r="B16" s="5" t="s">
        <v>37</v>
      </c>
      <c r="C16" s="5" t="s">
        <v>38</v>
      </c>
      <c r="D16" s="5" t="s">
        <v>39</v>
      </c>
      <c r="E16" s="5" t="s">
        <v>2</v>
      </c>
      <c r="F16" s="5" t="s">
        <v>40</v>
      </c>
      <c r="G16" s="5" t="s">
        <v>41</v>
      </c>
      <c r="H16" s="5" t="s">
        <v>42</v>
      </c>
      <c r="I16" s="5" t="s">
        <v>171</v>
      </c>
      <c r="J16" s="5" t="s">
        <v>168</v>
      </c>
      <c r="K16" s="5" t="s">
        <v>45</v>
      </c>
      <c r="L16" s="5" t="s">
        <v>46</v>
      </c>
      <c r="M16" s="5" t="s">
        <v>47</v>
      </c>
    </row>
    <row r="17" spans="1:13" ht="16.5" hidden="1" customHeight="1">
      <c r="A17" s="20" t="s">
        <v>52</v>
      </c>
      <c r="B17" s="20" t="s">
        <v>0</v>
      </c>
      <c r="C17" s="20" t="s">
        <v>63</v>
      </c>
      <c r="D17" s="6" t="s">
        <v>51</v>
      </c>
      <c r="E17" s="6" t="s">
        <v>3</v>
      </c>
      <c r="F17" s="6" t="s">
        <v>49</v>
      </c>
      <c r="G17" s="6">
        <v>100</v>
      </c>
      <c r="H17" s="6">
        <v>100</v>
      </c>
      <c r="I17" s="7">
        <f t="shared" ref="I17:I23" si="0">H17/G17*100</f>
        <v>100</v>
      </c>
      <c r="J17" s="21">
        <v>100</v>
      </c>
      <c r="K17" s="6"/>
      <c r="L17" s="6" t="s">
        <v>62</v>
      </c>
      <c r="M17" s="20">
        <v>97.6</v>
      </c>
    </row>
    <row r="18" spans="1:13" ht="129" hidden="1" customHeight="1">
      <c r="A18" s="504" t="s">
        <v>79</v>
      </c>
      <c r="B18" s="504" t="s">
        <v>7</v>
      </c>
      <c r="C18" s="504" t="s">
        <v>63</v>
      </c>
      <c r="D18" s="8" t="s">
        <v>65</v>
      </c>
      <c r="E18" s="8" t="s">
        <v>8</v>
      </c>
      <c r="F18" s="6" t="s">
        <v>49</v>
      </c>
      <c r="G18" s="8">
        <v>57</v>
      </c>
      <c r="H18" s="8">
        <v>57</v>
      </c>
      <c r="I18" s="9">
        <f t="shared" si="0"/>
        <v>100</v>
      </c>
      <c r="J18" s="500">
        <v>100</v>
      </c>
      <c r="K18" s="8"/>
      <c r="L18" s="6" t="s">
        <v>62</v>
      </c>
      <c r="M18" s="430">
        <v>97</v>
      </c>
    </row>
    <row r="19" spans="1:13" ht="96.75" hidden="1" customHeight="1">
      <c r="A19" s="503"/>
      <c r="B19" s="503"/>
      <c r="C19" s="503"/>
      <c r="D19" s="8"/>
      <c r="E19" s="8" t="s">
        <v>9</v>
      </c>
      <c r="F19" s="6" t="s">
        <v>49</v>
      </c>
      <c r="G19" s="8">
        <v>98</v>
      </c>
      <c r="H19" s="8">
        <v>98</v>
      </c>
      <c r="I19" s="9">
        <f t="shared" si="0"/>
        <v>100</v>
      </c>
      <c r="J19" s="502"/>
      <c r="K19" s="8"/>
      <c r="L19" s="6" t="s">
        <v>62</v>
      </c>
      <c r="M19" s="431"/>
    </row>
    <row r="20" spans="1:13" ht="38.25" hidden="1" customHeight="1">
      <c r="A20" s="505"/>
      <c r="B20" s="505"/>
      <c r="C20" s="505"/>
      <c r="D20" s="13" t="s">
        <v>48</v>
      </c>
      <c r="E20" s="6" t="s">
        <v>57</v>
      </c>
      <c r="F20" s="6" t="s">
        <v>50</v>
      </c>
      <c r="G20" s="6">
        <v>1708</v>
      </c>
      <c r="H20" s="6">
        <v>1664</v>
      </c>
      <c r="I20" s="7">
        <f t="shared" si="0"/>
        <v>97.423887587822009</v>
      </c>
      <c r="J20" s="18">
        <v>97.4</v>
      </c>
      <c r="K20" s="6"/>
      <c r="L20" s="6" t="s">
        <v>62</v>
      </c>
      <c r="M20" s="493"/>
    </row>
    <row r="21" spans="1:13" ht="68.45" hidden="1" customHeight="1" thickBot="1">
      <c r="A21" s="504" t="s">
        <v>114</v>
      </c>
      <c r="B21" s="504" t="s">
        <v>7</v>
      </c>
      <c r="C21" s="504" t="s">
        <v>63</v>
      </c>
      <c r="D21" s="8"/>
      <c r="E21" s="8"/>
      <c r="F21" s="6" t="s">
        <v>49</v>
      </c>
      <c r="G21" s="8">
        <v>57</v>
      </c>
      <c r="H21" s="8">
        <v>57</v>
      </c>
      <c r="I21" s="25">
        <f t="shared" si="0"/>
        <v>100</v>
      </c>
      <c r="J21" s="500">
        <v>100</v>
      </c>
      <c r="K21" s="8"/>
      <c r="L21" s="6" t="s">
        <v>62</v>
      </c>
      <c r="M21" s="440"/>
    </row>
    <row r="22" spans="1:13" ht="141" customHeight="1" thickBot="1">
      <c r="A22" s="503"/>
      <c r="B22" s="503"/>
      <c r="C22" s="503"/>
      <c r="D22" s="8" t="s">
        <v>193</v>
      </c>
      <c r="E22" s="8" t="s">
        <v>9</v>
      </c>
      <c r="F22" s="6" t="s">
        <v>49</v>
      </c>
      <c r="G22" s="8">
        <v>95</v>
      </c>
      <c r="H22" s="8">
        <v>95</v>
      </c>
      <c r="I22" s="9">
        <f t="shared" si="0"/>
        <v>100</v>
      </c>
      <c r="J22" s="502"/>
      <c r="K22" s="8"/>
      <c r="L22" s="6" t="s">
        <v>62</v>
      </c>
      <c r="M22" s="441"/>
    </row>
    <row r="23" spans="1:13" ht="51.6" customHeight="1" thickBot="1">
      <c r="A23" s="503"/>
      <c r="B23" s="503"/>
      <c r="C23" s="503"/>
      <c r="D23" s="51" t="s">
        <v>155</v>
      </c>
      <c r="E23" s="6" t="s">
        <v>255</v>
      </c>
      <c r="F23" s="67" t="s">
        <v>50</v>
      </c>
      <c r="G23" s="67">
        <v>40824</v>
      </c>
      <c r="H23" s="67">
        <v>39214</v>
      </c>
      <c r="I23" s="69">
        <f t="shared" si="0"/>
        <v>96.056241426611805</v>
      </c>
      <c r="J23" s="77">
        <f>I23</f>
        <v>96.056241426611805</v>
      </c>
      <c r="K23" s="67"/>
      <c r="L23" s="67" t="s">
        <v>62</v>
      </c>
      <c r="M23" s="441"/>
    </row>
    <row r="24" spans="1:13" ht="19.899999999999999" customHeight="1">
      <c r="A24" s="477" t="s">
        <v>170</v>
      </c>
      <c r="B24" s="478"/>
      <c r="C24" s="479"/>
      <c r="D24" s="11"/>
      <c r="E24" s="11"/>
      <c r="F24" s="11"/>
      <c r="G24" s="11"/>
      <c r="H24" s="11"/>
      <c r="I24" s="53"/>
      <c r="J24" s="26"/>
      <c r="K24" s="11"/>
      <c r="L24" s="11"/>
      <c r="M24" s="88">
        <f>(J21+J23)/2</f>
        <v>98.028120713305896</v>
      </c>
    </row>
    <row r="25" spans="1:13" ht="16.899999999999999" customHeight="1">
      <c r="A25" s="1" t="s">
        <v>150</v>
      </c>
      <c r="G25" s="55"/>
      <c r="H25" s="55"/>
      <c r="I25" s="56"/>
      <c r="J25" s="57"/>
      <c r="K25" s="55"/>
      <c r="L25" s="55"/>
      <c r="M25" s="61"/>
    </row>
    <row r="26" spans="1:13" ht="18.600000000000001" customHeight="1">
      <c r="A26" s="1" t="s">
        <v>151</v>
      </c>
      <c r="G26" s="55"/>
      <c r="H26" s="55"/>
      <c r="I26" s="56"/>
      <c r="J26" s="57"/>
      <c r="K26" s="55"/>
      <c r="L26" s="55"/>
      <c r="M26" s="61"/>
    </row>
    <row r="27" spans="1:13" ht="18.600000000000001" customHeight="1">
      <c r="A27" s="1" t="s">
        <v>318</v>
      </c>
      <c r="G27" s="55"/>
      <c r="H27" s="55"/>
      <c r="I27" s="56"/>
      <c r="J27" s="57"/>
      <c r="K27" s="55"/>
      <c r="L27" s="55"/>
      <c r="M27" s="61"/>
    </row>
    <row r="28" spans="1:13" ht="15" customHeight="1"/>
    <row r="29" spans="1:13" ht="15" customHeight="1">
      <c r="A29" s="1" t="s">
        <v>115</v>
      </c>
      <c r="G29" s="1" t="s">
        <v>116</v>
      </c>
    </row>
  </sheetData>
  <mergeCells count="18">
    <mergeCell ref="A24:C24"/>
    <mergeCell ref="A21:A23"/>
    <mergeCell ref="B21:B23"/>
    <mergeCell ref="C21:C23"/>
    <mergeCell ref="J21:J22"/>
    <mergeCell ref="M21:M23"/>
    <mergeCell ref="A18:A20"/>
    <mergeCell ref="B18:B20"/>
    <mergeCell ref="C18:C20"/>
    <mergeCell ref="J18:J19"/>
    <mergeCell ref="M18:M20"/>
    <mergeCell ref="A14:M14"/>
    <mergeCell ref="A15:M15"/>
    <mergeCell ref="A9:M9"/>
    <mergeCell ref="A10:M10"/>
    <mergeCell ref="A11:M11"/>
    <mergeCell ref="A12:M12"/>
    <mergeCell ref="A13:M13"/>
  </mergeCells>
  <pageMargins left="0" right="0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08"/>
  <sheetViews>
    <sheetView topLeftCell="A99" zoomScale="80" zoomScaleNormal="80" workbookViewId="0">
      <selection activeCell="N102" sqref="N102"/>
    </sheetView>
  </sheetViews>
  <sheetFormatPr defaultColWidth="9.140625" defaultRowHeight="15"/>
  <cols>
    <col min="1" max="1" width="15.42578125" style="1" customWidth="1"/>
    <col min="2" max="2" width="14.7109375" style="110" customWidth="1"/>
    <col min="3" max="3" width="13.85546875" style="110" customWidth="1"/>
    <col min="4" max="4" width="11.42578125" style="110" customWidth="1"/>
    <col min="5" max="5" width="14.85546875" style="110" customWidth="1"/>
    <col min="6" max="6" width="10.7109375" style="110" customWidth="1"/>
    <col min="7" max="7" width="14.28515625" style="110" customWidth="1"/>
    <col min="8" max="8" width="13.28515625" style="110" customWidth="1"/>
    <col min="9" max="10" width="17.28515625" style="110" customWidth="1"/>
    <col min="11" max="11" width="12.28515625" style="110" customWidth="1"/>
    <col min="12" max="12" width="13.7109375" style="110" customWidth="1"/>
    <col min="13" max="13" width="10" style="1" bestFit="1" customWidth="1"/>
    <col min="14" max="17" width="9.140625" style="1" customWidth="1"/>
    <col min="18" max="18" width="18.42578125" style="1" customWidth="1"/>
    <col min="19" max="19" width="9.140625" style="1" customWidth="1"/>
    <col min="20" max="16384" width="9.140625" style="1"/>
  </cols>
  <sheetData>
    <row r="1" spans="1:18">
      <c r="A1" s="141"/>
      <c r="L1" s="109"/>
      <c r="M1" s="141" t="s">
        <v>27</v>
      </c>
    </row>
    <row r="2" spans="1:18">
      <c r="A2" s="141"/>
      <c r="L2" s="109"/>
      <c r="M2" s="141" t="s">
        <v>28</v>
      </c>
    </row>
    <row r="3" spans="1:18">
      <c r="A3" s="141"/>
      <c r="L3" s="109"/>
      <c r="M3" s="141" t="s">
        <v>29</v>
      </c>
    </row>
    <row r="4" spans="1:18">
      <c r="A4" s="141"/>
      <c r="L4" s="109"/>
      <c r="M4" s="141" t="s">
        <v>30</v>
      </c>
    </row>
    <row r="5" spans="1:18">
      <c r="A5" s="141"/>
      <c r="L5" s="109"/>
      <c r="M5" s="141" t="s">
        <v>31</v>
      </c>
    </row>
    <row r="6" spans="1:18">
      <c r="A6" s="141"/>
      <c r="L6" s="109"/>
      <c r="M6" s="141" t="s">
        <v>32</v>
      </c>
    </row>
    <row r="7" spans="1:18">
      <c r="A7" s="141"/>
      <c r="L7" s="109"/>
      <c r="M7" s="141" t="s">
        <v>33</v>
      </c>
    </row>
    <row r="8" spans="1:18">
      <c r="A8" s="3"/>
    </row>
    <row r="9" spans="1:18" ht="15.75">
      <c r="A9" s="597" t="s">
        <v>34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</row>
    <row r="10" spans="1:18" ht="15.75">
      <c r="A10" s="597" t="s">
        <v>340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</row>
    <row r="11" spans="1:18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</row>
    <row r="12" spans="1:18" ht="15.75" thickBot="1">
      <c r="A12" s="3"/>
    </row>
    <row r="13" spans="1:18" ht="186" customHeight="1" thickBot="1">
      <c r="A13" s="4" t="s">
        <v>36</v>
      </c>
      <c r="B13" s="371" t="s">
        <v>37</v>
      </c>
      <c r="C13" s="371" t="s">
        <v>38</v>
      </c>
      <c r="D13" s="371" t="s">
        <v>39</v>
      </c>
      <c r="E13" s="371" t="s">
        <v>2</v>
      </c>
      <c r="F13" s="371" t="s">
        <v>40</v>
      </c>
      <c r="G13" s="371" t="s">
        <v>41</v>
      </c>
      <c r="H13" s="371" t="s">
        <v>42</v>
      </c>
      <c r="I13" s="371" t="s">
        <v>43</v>
      </c>
      <c r="J13" s="371" t="s">
        <v>44</v>
      </c>
      <c r="K13" s="371" t="s">
        <v>45</v>
      </c>
      <c r="L13" s="371" t="s">
        <v>46</v>
      </c>
      <c r="M13" s="5" t="s">
        <v>47</v>
      </c>
    </row>
    <row r="14" spans="1:18" ht="114" customHeight="1" thickBot="1">
      <c r="A14" s="430" t="s">
        <v>52</v>
      </c>
      <c r="B14" s="449" t="s">
        <v>0</v>
      </c>
      <c r="C14" s="449" t="s">
        <v>63</v>
      </c>
      <c r="D14" s="409" t="s">
        <v>51</v>
      </c>
      <c r="E14" s="35" t="s">
        <v>3</v>
      </c>
      <c r="F14" s="372" t="s">
        <v>49</v>
      </c>
      <c r="G14" s="372">
        <v>100</v>
      </c>
      <c r="H14" s="372">
        <v>100</v>
      </c>
      <c r="I14" s="373">
        <f t="shared" ref="I14:I91" si="0">H14/G14*100</f>
        <v>100</v>
      </c>
      <c r="J14" s="584">
        <f>(I14+I15+I16+I17+I18+I19+I20+I21)/8</f>
        <v>100</v>
      </c>
      <c r="K14" s="35"/>
      <c r="L14" s="35" t="s">
        <v>62</v>
      </c>
      <c r="M14" s="598">
        <f>(J14+J24)/2</f>
        <v>98.124639353721875</v>
      </c>
      <c r="R14" s="142" t="s">
        <v>200</v>
      </c>
    </row>
    <row r="15" spans="1:18" ht="153.6" customHeight="1" thickBot="1">
      <c r="A15" s="431"/>
      <c r="B15" s="450"/>
      <c r="C15" s="450"/>
      <c r="D15" s="24"/>
      <c r="E15" s="24" t="s">
        <v>4</v>
      </c>
      <c r="F15" s="374" t="s">
        <v>49</v>
      </c>
      <c r="G15" s="374">
        <v>100</v>
      </c>
      <c r="H15" s="374">
        <v>100</v>
      </c>
      <c r="I15" s="375">
        <f t="shared" si="0"/>
        <v>100</v>
      </c>
      <c r="J15" s="585"/>
      <c r="K15" s="24"/>
      <c r="L15" s="35" t="s">
        <v>62</v>
      </c>
      <c r="M15" s="600"/>
    </row>
    <row r="16" spans="1:18" ht="108.75" customHeight="1" thickBot="1">
      <c r="A16" s="431"/>
      <c r="B16" s="450"/>
      <c r="C16" s="450"/>
      <c r="D16" s="24" t="s">
        <v>199</v>
      </c>
      <c r="E16" s="410" t="s">
        <v>3</v>
      </c>
      <c r="F16" s="374" t="s">
        <v>49</v>
      </c>
      <c r="G16" s="374">
        <v>100</v>
      </c>
      <c r="H16" s="374">
        <v>100</v>
      </c>
      <c r="I16" s="375">
        <f t="shared" si="0"/>
        <v>100</v>
      </c>
      <c r="J16" s="585"/>
      <c r="K16" s="24"/>
      <c r="L16" s="35" t="s">
        <v>62</v>
      </c>
      <c r="M16" s="600"/>
    </row>
    <row r="17" spans="1:18" ht="150" customHeight="1" thickBot="1">
      <c r="A17" s="431"/>
      <c r="B17" s="450"/>
      <c r="C17" s="450"/>
      <c r="D17" s="24"/>
      <c r="E17" s="24" t="s">
        <v>4</v>
      </c>
      <c r="F17" s="374" t="s">
        <v>49</v>
      </c>
      <c r="G17" s="374">
        <v>100</v>
      </c>
      <c r="H17" s="374">
        <v>100</v>
      </c>
      <c r="I17" s="375">
        <f t="shared" si="0"/>
        <v>100</v>
      </c>
      <c r="J17" s="585"/>
      <c r="K17" s="24"/>
      <c r="L17" s="35" t="s">
        <v>62</v>
      </c>
      <c r="M17" s="600"/>
    </row>
    <row r="18" spans="1:18" ht="178.9" customHeight="1" thickBot="1">
      <c r="A18" s="431"/>
      <c r="B18" s="450"/>
      <c r="C18" s="450"/>
      <c r="D18" s="24" t="s">
        <v>84</v>
      </c>
      <c r="E18" s="68" t="s">
        <v>3</v>
      </c>
      <c r="F18" s="374" t="s">
        <v>49</v>
      </c>
      <c r="G18" s="374">
        <v>100</v>
      </c>
      <c r="H18" s="374">
        <v>100</v>
      </c>
      <c r="I18" s="375">
        <f t="shared" si="0"/>
        <v>100</v>
      </c>
      <c r="J18" s="585"/>
      <c r="K18" s="24"/>
      <c r="L18" s="35" t="s">
        <v>62</v>
      </c>
      <c r="M18" s="600"/>
      <c r="O18" s="1" t="s">
        <v>59</v>
      </c>
      <c r="R18" s="142" t="s">
        <v>200</v>
      </c>
    </row>
    <row r="19" spans="1:18" ht="150" customHeight="1" thickBot="1">
      <c r="A19" s="431"/>
      <c r="B19" s="450"/>
      <c r="C19" s="450"/>
      <c r="D19" s="24"/>
      <c r="E19" s="24" t="s">
        <v>4</v>
      </c>
      <c r="F19" s="374" t="s">
        <v>49</v>
      </c>
      <c r="G19" s="374">
        <v>100</v>
      </c>
      <c r="H19" s="374">
        <v>100</v>
      </c>
      <c r="I19" s="375">
        <f t="shared" si="0"/>
        <v>100</v>
      </c>
      <c r="J19" s="585"/>
      <c r="K19" s="24"/>
      <c r="L19" s="35" t="s">
        <v>62</v>
      </c>
      <c r="M19" s="600"/>
    </row>
    <row r="20" spans="1:18" ht="192.6" customHeight="1" thickBot="1">
      <c r="A20" s="431"/>
      <c r="B20" s="450"/>
      <c r="C20" s="450"/>
      <c r="D20" s="66" t="s">
        <v>54</v>
      </c>
      <c r="E20" s="68" t="s">
        <v>3</v>
      </c>
      <c r="F20" s="374" t="s">
        <v>49</v>
      </c>
      <c r="G20" s="376">
        <v>100</v>
      </c>
      <c r="H20" s="376">
        <v>100</v>
      </c>
      <c r="I20" s="375">
        <f t="shared" si="0"/>
        <v>100</v>
      </c>
      <c r="J20" s="585"/>
      <c r="K20" s="24"/>
      <c r="L20" s="35" t="s">
        <v>62</v>
      </c>
      <c r="M20" s="600"/>
      <c r="O20" s="1" t="s">
        <v>58</v>
      </c>
      <c r="R20" s="142" t="s">
        <v>201</v>
      </c>
    </row>
    <row r="21" spans="1:18" ht="153" customHeight="1" thickBot="1">
      <c r="A21" s="431"/>
      <c r="B21" s="457"/>
      <c r="C21" s="457"/>
      <c r="D21" s="370"/>
      <c r="E21" s="66" t="s">
        <v>4</v>
      </c>
      <c r="F21" s="376" t="s">
        <v>49</v>
      </c>
      <c r="G21" s="377">
        <v>100</v>
      </c>
      <c r="H21" s="377">
        <v>100</v>
      </c>
      <c r="I21" s="378">
        <f t="shared" si="0"/>
        <v>100</v>
      </c>
      <c r="J21" s="586"/>
      <c r="K21" s="66"/>
      <c r="L21" s="223" t="s">
        <v>62</v>
      </c>
      <c r="M21" s="600"/>
    </row>
    <row r="22" spans="1:18" ht="70.5" customHeight="1" thickBot="1">
      <c r="A22" s="431"/>
      <c r="B22" s="234"/>
      <c r="C22" s="411"/>
      <c r="D22" s="412" t="s">
        <v>246</v>
      </c>
      <c r="E22" s="412" t="s">
        <v>57</v>
      </c>
      <c r="F22" s="379" t="s">
        <v>50</v>
      </c>
      <c r="G22" s="379">
        <f>'дс 4'!G22+'дс 5'!G26+'дс 7'!G22+'ДС 8'!G20+'дс 9'!G22+'дс 10'!G22+'дс 12'!G20+'ДС 13'!G20+'дс 14'!G22+'ДС 15'!G20+'дс 17'!G20+'дс 18'!G20</f>
        <v>1478</v>
      </c>
      <c r="H22" s="379">
        <f>'дс 4'!H22+'дс 5'!H26+'дс 7'!H22+'ДС 8'!H20+'дс 9'!H22+'дс 10'!H22+'дс 12'!H20+'ДС 13'!H20+'дс 14'!H22+'ДС 15'!H20+'дс 17'!H20+'дс 18'!H20</f>
        <v>1413</v>
      </c>
      <c r="I22" s="380">
        <f>H22/G22*100</f>
        <v>95.602165087956706</v>
      </c>
      <c r="J22" s="381">
        <f>I22</f>
        <v>95.602165087956706</v>
      </c>
      <c r="K22" s="382"/>
      <c r="L22" s="383" t="s">
        <v>62</v>
      </c>
      <c r="M22" s="600"/>
    </row>
    <row r="23" spans="1:18" ht="92.25" customHeight="1" thickBot="1">
      <c r="A23" s="431"/>
      <c r="B23" s="234"/>
      <c r="C23" s="411"/>
      <c r="D23" s="412" t="s">
        <v>247</v>
      </c>
      <c r="E23" s="412" t="s">
        <v>57</v>
      </c>
      <c r="F23" s="379" t="s">
        <v>50</v>
      </c>
      <c r="G23" s="379">
        <f>'дс 4'!G23+'дс 5'!G27+'дс 7'!G23+'ДС 8'!G21+'дс 9'!G23+'дс 10'!G23+'дс 12'!G21+'ДС 13'!G21+'дс 14'!G23+'ДС 15'!G21+'дс 17'!G21+'дс 18'!G21</f>
        <v>255</v>
      </c>
      <c r="H23" s="379">
        <f>'дс 4'!H23+'дс 5'!H27+'дс 7'!H23+'ДС 8'!H21+'дс 9'!H23+'дс 10'!H23+'дс 12'!H21+'ДС 13'!H21+'дс 14'!H23+'ДС 15'!H21+'дс 17'!H21+'дс 18'!H21</f>
        <v>255</v>
      </c>
      <c r="I23" s="380">
        <f>H23/G23*100</f>
        <v>100</v>
      </c>
      <c r="J23" s="384">
        <f>I23</f>
        <v>100</v>
      </c>
      <c r="K23" s="385"/>
      <c r="L23" s="386" t="s">
        <v>62</v>
      </c>
      <c r="M23" s="600"/>
    </row>
    <row r="24" spans="1:18" ht="41.25" customHeight="1" thickBot="1">
      <c r="A24" s="431"/>
      <c r="B24" s="413"/>
      <c r="C24" s="414"/>
      <c r="D24" s="390" t="s">
        <v>248</v>
      </c>
      <c r="E24" s="390" t="s">
        <v>57</v>
      </c>
      <c r="F24" s="387" t="s">
        <v>50</v>
      </c>
      <c r="G24" s="387">
        <f>G22+G23</f>
        <v>1733</v>
      </c>
      <c r="H24" s="387">
        <f>H22+H23</f>
        <v>1668</v>
      </c>
      <c r="I24" s="388">
        <f>H24/G24*100</f>
        <v>96.249278707443736</v>
      </c>
      <c r="J24" s="389">
        <f>I24</f>
        <v>96.249278707443736</v>
      </c>
      <c r="K24" s="390"/>
      <c r="L24" s="391"/>
      <c r="M24" s="600"/>
    </row>
    <row r="25" spans="1:18" ht="108" customHeight="1" thickBot="1">
      <c r="A25" s="431"/>
      <c r="B25" s="366" t="s">
        <v>5</v>
      </c>
      <c r="C25" s="366" t="s">
        <v>63</v>
      </c>
      <c r="D25" s="368" t="s">
        <v>241</v>
      </c>
      <c r="E25" s="415" t="s">
        <v>6</v>
      </c>
      <c r="F25" s="376" t="s">
        <v>49</v>
      </c>
      <c r="G25" s="376">
        <v>100</v>
      </c>
      <c r="H25" s="376">
        <v>100</v>
      </c>
      <c r="I25" s="378">
        <f t="shared" si="0"/>
        <v>100</v>
      </c>
      <c r="J25" s="392">
        <f>I25</f>
        <v>100</v>
      </c>
      <c r="K25" s="66"/>
      <c r="L25" s="66" t="s">
        <v>62</v>
      </c>
      <c r="M25" s="598">
        <f>(J25+J26)/2</f>
        <v>98.124639353721875</v>
      </c>
    </row>
    <row r="26" spans="1:18" ht="45" customHeight="1" thickBot="1">
      <c r="A26" s="493"/>
      <c r="B26" s="116"/>
      <c r="C26" s="116"/>
      <c r="D26" s="35" t="s">
        <v>48</v>
      </c>
      <c r="E26" s="35" t="s">
        <v>57</v>
      </c>
      <c r="F26" s="372" t="s">
        <v>50</v>
      </c>
      <c r="G26" s="372">
        <f>'дс 4'!G26+'дс 5'!G30+'дс 7'!G27+'ДС 8'!G24+'дс 9'!G26+'дс 10'!G26+'дс 12'!G24+'ДС 13'!G25+'дс 14'!G26+'ДС 15'!G24+'дс 17'!G24+'дс 18'!G24</f>
        <v>1733</v>
      </c>
      <c r="H26" s="372">
        <f>'дс 4'!H26+'дс 5'!H30+'дс 7'!H27+'ДС 8'!H24+'дс 9'!H26+'дс 10'!H26+'дс 12'!H24+'ДС 13'!H25+'дс 14'!H26+'ДС 15'!H24+'дс 17'!H24+'дс 18'!H24</f>
        <v>1668</v>
      </c>
      <c r="I26" s="373">
        <f>H26/G26*100</f>
        <v>96.249278707443736</v>
      </c>
      <c r="J26" s="392">
        <f>I26</f>
        <v>96.249278707443736</v>
      </c>
      <c r="K26" s="35"/>
      <c r="L26" s="35" t="s">
        <v>62</v>
      </c>
      <c r="M26" s="599"/>
    </row>
    <row r="27" spans="1:18" ht="100.5" customHeight="1" thickBot="1">
      <c r="A27" s="430" t="s">
        <v>64</v>
      </c>
      <c r="B27" s="449" t="s">
        <v>10</v>
      </c>
      <c r="C27" s="449" t="s">
        <v>63</v>
      </c>
      <c r="D27" s="24" t="s">
        <v>65</v>
      </c>
      <c r="E27" s="24" t="s">
        <v>11</v>
      </c>
      <c r="F27" s="374" t="s">
        <v>49</v>
      </c>
      <c r="G27" s="374">
        <v>100</v>
      </c>
      <c r="H27" s="374">
        <v>100</v>
      </c>
      <c r="I27" s="375">
        <f t="shared" si="0"/>
        <v>100</v>
      </c>
      <c r="J27" s="584">
        <f>(I27+I28+I29+I30+I31+I32+I33+I34)/8</f>
        <v>100</v>
      </c>
      <c r="K27" s="24"/>
      <c r="L27" s="35" t="s">
        <v>62</v>
      </c>
      <c r="M27" s="598">
        <f>(J27+J35)/2</f>
        <v>100.72078907435508</v>
      </c>
    </row>
    <row r="28" spans="1:18" ht="153.75" thickBot="1">
      <c r="A28" s="431"/>
      <c r="B28" s="450"/>
      <c r="C28" s="450"/>
      <c r="D28" s="24"/>
      <c r="E28" s="24" t="s">
        <v>12</v>
      </c>
      <c r="F28" s="374" t="s">
        <v>49</v>
      </c>
      <c r="G28" s="374">
        <v>100</v>
      </c>
      <c r="H28" s="374">
        <v>100</v>
      </c>
      <c r="I28" s="375">
        <f t="shared" si="0"/>
        <v>100</v>
      </c>
      <c r="J28" s="585"/>
      <c r="K28" s="24"/>
      <c r="L28" s="35" t="s">
        <v>62</v>
      </c>
      <c r="M28" s="600"/>
    </row>
    <row r="29" spans="1:18" ht="115.5" thickBot="1">
      <c r="A29" s="431"/>
      <c r="B29" s="450"/>
      <c r="C29" s="450"/>
      <c r="D29" s="24" t="s">
        <v>286</v>
      </c>
      <c r="E29" s="24" t="s">
        <v>11</v>
      </c>
      <c r="F29" s="374" t="s">
        <v>49</v>
      </c>
      <c r="G29" s="374">
        <v>100</v>
      </c>
      <c r="H29" s="374">
        <v>100</v>
      </c>
      <c r="I29" s="375">
        <f t="shared" si="0"/>
        <v>100</v>
      </c>
      <c r="J29" s="585"/>
      <c r="K29" s="24"/>
      <c r="L29" s="35" t="s">
        <v>62</v>
      </c>
      <c r="M29" s="600"/>
      <c r="O29" s="1" t="s">
        <v>68</v>
      </c>
    </row>
    <row r="30" spans="1:18" ht="153.75" thickBot="1">
      <c r="A30" s="431"/>
      <c r="B30" s="450"/>
      <c r="C30" s="450"/>
      <c r="D30" s="24"/>
      <c r="E30" s="24" t="s">
        <v>12</v>
      </c>
      <c r="F30" s="374" t="s">
        <v>49</v>
      </c>
      <c r="G30" s="374">
        <v>100</v>
      </c>
      <c r="H30" s="374">
        <v>100</v>
      </c>
      <c r="I30" s="375">
        <f t="shared" si="0"/>
        <v>100</v>
      </c>
      <c r="J30" s="585"/>
      <c r="K30" s="24"/>
      <c r="L30" s="35" t="s">
        <v>62</v>
      </c>
      <c r="M30" s="600"/>
    </row>
    <row r="31" spans="1:18" ht="153.75" thickBot="1">
      <c r="A31" s="431"/>
      <c r="B31" s="450"/>
      <c r="C31" s="450"/>
      <c r="D31" s="24" t="s">
        <v>287</v>
      </c>
      <c r="E31" s="24" t="s">
        <v>11</v>
      </c>
      <c r="F31" s="374" t="s">
        <v>49</v>
      </c>
      <c r="G31" s="374">
        <v>100</v>
      </c>
      <c r="H31" s="374">
        <v>100</v>
      </c>
      <c r="I31" s="375">
        <f t="shared" si="0"/>
        <v>100</v>
      </c>
      <c r="J31" s="585"/>
      <c r="K31" s="24"/>
      <c r="L31" s="35" t="s">
        <v>62</v>
      </c>
      <c r="M31" s="600"/>
      <c r="O31" s="1" t="s">
        <v>71</v>
      </c>
      <c r="R31" s="142" t="s">
        <v>242</v>
      </c>
    </row>
    <row r="32" spans="1:18" ht="153.75" thickBot="1">
      <c r="A32" s="431"/>
      <c r="B32" s="450"/>
      <c r="C32" s="450"/>
      <c r="D32" s="24"/>
      <c r="E32" s="24" t="s">
        <v>12</v>
      </c>
      <c r="F32" s="374" t="s">
        <v>49</v>
      </c>
      <c r="G32" s="374">
        <v>100</v>
      </c>
      <c r="H32" s="374">
        <v>100</v>
      </c>
      <c r="I32" s="375">
        <f t="shared" si="0"/>
        <v>100</v>
      </c>
      <c r="J32" s="585"/>
      <c r="K32" s="24"/>
      <c r="L32" s="35" t="s">
        <v>62</v>
      </c>
      <c r="M32" s="600"/>
    </row>
    <row r="33" spans="1:18" ht="166.5" thickBot="1">
      <c r="A33" s="431"/>
      <c r="B33" s="450"/>
      <c r="C33" s="450"/>
      <c r="D33" s="24" t="s">
        <v>288</v>
      </c>
      <c r="E33" s="24" t="s">
        <v>11</v>
      </c>
      <c r="F33" s="374" t="s">
        <v>49</v>
      </c>
      <c r="G33" s="374">
        <v>100</v>
      </c>
      <c r="H33" s="374">
        <v>100</v>
      </c>
      <c r="I33" s="375">
        <f t="shared" si="0"/>
        <v>100</v>
      </c>
      <c r="J33" s="585"/>
      <c r="K33" s="24"/>
      <c r="L33" s="35" t="s">
        <v>62</v>
      </c>
      <c r="M33" s="600"/>
      <c r="N33" s="1" t="s">
        <v>70</v>
      </c>
      <c r="R33" s="145" t="s">
        <v>202</v>
      </c>
    </row>
    <row r="34" spans="1:18" ht="153.75" thickBot="1">
      <c r="A34" s="431"/>
      <c r="B34" s="450"/>
      <c r="C34" s="450"/>
      <c r="D34" s="24"/>
      <c r="E34" s="24" t="s">
        <v>12</v>
      </c>
      <c r="F34" s="374" t="s">
        <v>49</v>
      </c>
      <c r="G34" s="374">
        <v>100</v>
      </c>
      <c r="H34" s="374">
        <v>100</v>
      </c>
      <c r="I34" s="375">
        <f t="shared" si="0"/>
        <v>100</v>
      </c>
      <c r="J34" s="586"/>
      <c r="K34" s="24"/>
      <c r="L34" s="35" t="s">
        <v>62</v>
      </c>
      <c r="M34" s="600"/>
    </row>
    <row r="35" spans="1:18" ht="64.5" thickBot="1">
      <c r="A35" s="493"/>
      <c r="B35" s="457"/>
      <c r="C35" s="457"/>
      <c r="D35" s="116" t="s">
        <v>246</v>
      </c>
      <c r="E35" s="35" t="s">
        <v>57</v>
      </c>
      <c r="F35" s="372" t="s">
        <v>50</v>
      </c>
      <c r="G35" s="372">
        <f>'шк 2'!G33+'ШК 4'!G33+'ШК 5'!G33+'шк 7'!G33+'ШК 9'!G31+Гимн.!G21</f>
        <v>1318</v>
      </c>
      <c r="H35" s="372">
        <f>'шк 2'!H33+'ШК 4'!H33+'ШК 5'!H33+'шк 7'!H33+'ШК 9'!H31+Гимн.!H21</f>
        <v>1337</v>
      </c>
      <c r="I35" s="373">
        <f t="shared" ref="I35:I40" si="1">H35/G35*100</f>
        <v>101.44157814871018</v>
      </c>
      <c r="J35" s="393">
        <f>I35</f>
        <v>101.44157814871018</v>
      </c>
      <c r="K35" s="35"/>
      <c r="L35" s="35" t="s">
        <v>62</v>
      </c>
      <c r="M35" s="600"/>
    </row>
    <row r="36" spans="1:18" ht="192" thickBot="1">
      <c r="A36" s="302"/>
      <c r="B36" s="366"/>
      <c r="C36" s="366"/>
      <c r="D36" s="369" t="s">
        <v>250</v>
      </c>
      <c r="E36" s="24" t="s">
        <v>57</v>
      </c>
      <c r="F36" s="374" t="s">
        <v>50</v>
      </c>
      <c r="G36" s="374">
        <f>'шк 2'!G34+'ШК 4'!G34+'ШК 5'!G34+'ШК 9'!G32+Гимн.!G22+'шк 7'!G34</f>
        <v>108</v>
      </c>
      <c r="H36" s="374">
        <f>'шк 2'!H34+'ШК 4'!H34+'ШК 5'!H34+'ШК 9'!H32+Гимн.!H22+'шк 7'!H34</f>
        <v>136</v>
      </c>
      <c r="I36" s="373">
        <v>110</v>
      </c>
      <c r="J36" s="394">
        <f>I36</f>
        <v>110</v>
      </c>
      <c r="K36" s="24"/>
      <c r="L36" s="35" t="s">
        <v>62</v>
      </c>
      <c r="M36" s="600"/>
      <c r="P36" s="219" t="s">
        <v>261</v>
      </c>
    </row>
    <row r="37" spans="1:18" ht="153.75" thickBot="1">
      <c r="A37" s="302"/>
      <c r="B37" s="366"/>
      <c r="C37" s="366"/>
      <c r="D37" s="369" t="s">
        <v>249</v>
      </c>
      <c r="E37" s="24" t="s">
        <v>57</v>
      </c>
      <c r="F37" s="374" t="s">
        <v>50</v>
      </c>
      <c r="G37" s="374">
        <f>'шк 2'!G35+'ШК 4'!G35+'ШК 5'!G35+'ШК 9'!G33+Гимн.!G23</f>
        <v>11</v>
      </c>
      <c r="H37" s="374">
        <f>'шк 2'!H35+'ШК 4'!H35+'ШК 5'!H35+'ШК 9'!H33+Гимн.!H23+'шк 7'!H35</f>
        <v>12</v>
      </c>
      <c r="I37" s="373">
        <f t="shared" si="1"/>
        <v>109.09090909090908</v>
      </c>
      <c r="J37" s="393">
        <f>I37</f>
        <v>109.09090909090908</v>
      </c>
      <c r="K37" s="24"/>
      <c r="L37" s="35" t="s">
        <v>62</v>
      </c>
      <c r="M37" s="600"/>
      <c r="R37" s="218" t="s">
        <v>285</v>
      </c>
    </row>
    <row r="38" spans="1:18" ht="177.6" customHeight="1" thickBot="1">
      <c r="A38" s="302"/>
      <c r="B38" s="366"/>
      <c r="C38" s="366"/>
      <c r="D38" s="24" t="s">
        <v>251</v>
      </c>
      <c r="E38" s="24" t="s">
        <v>57</v>
      </c>
      <c r="F38" s="374" t="s">
        <v>50</v>
      </c>
      <c r="G38" s="374">
        <f>'шк 7'!G36+Гимн.!G24</f>
        <v>0</v>
      </c>
      <c r="H38" s="374">
        <f>'шк 7'!H36+Гимн.!H24</f>
        <v>0</v>
      </c>
      <c r="I38" s="373">
        <v>0</v>
      </c>
      <c r="J38" s="394">
        <v>0</v>
      </c>
      <c r="K38" s="24"/>
      <c r="L38" s="35" t="s">
        <v>62</v>
      </c>
      <c r="M38" s="600"/>
      <c r="R38" s="218" t="s">
        <v>258</v>
      </c>
    </row>
    <row r="39" spans="1:18" ht="91.5" customHeight="1" thickBot="1">
      <c r="A39" s="430" t="s">
        <v>64</v>
      </c>
      <c r="B39" s="449" t="s">
        <v>13</v>
      </c>
      <c r="C39" s="449" t="s">
        <v>63</v>
      </c>
      <c r="D39" s="24" t="s">
        <v>65</v>
      </c>
      <c r="E39" s="24" t="s">
        <v>14</v>
      </c>
      <c r="F39" s="374" t="s">
        <v>49</v>
      </c>
      <c r="G39" s="395">
        <f>('шк 2'!G37+'ШК 4'!G39+'ШК 5'!G37+'шк 7'!G38+'ШК 9'!G34+Гимн.!G26)/6</f>
        <v>98.333333333333329</v>
      </c>
      <c r="H39" s="395">
        <f>('шк 2'!H37+'ШК 4'!H39+'ШК 5'!H37+'шк 7'!H38+'ШК 9'!H34+Гимн.!H26)/6</f>
        <v>98.333333333333329</v>
      </c>
      <c r="I39" s="395">
        <f t="shared" si="1"/>
        <v>100</v>
      </c>
      <c r="J39" s="584">
        <f>(I39+I40+I41+I42+I43+I44+I47+I48+I49)/9</f>
        <v>98.888888888888886</v>
      </c>
      <c r="K39" s="24"/>
      <c r="L39" s="35" t="s">
        <v>62</v>
      </c>
      <c r="M39" s="433">
        <f>(J39+J50)/2</f>
        <v>100.33806146572104</v>
      </c>
    </row>
    <row r="40" spans="1:18" ht="159" customHeight="1" thickBot="1">
      <c r="A40" s="431"/>
      <c r="B40" s="450"/>
      <c r="C40" s="450"/>
      <c r="D40" s="24"/>
      <c r="E40" s="24" t="s">
        <v>15</v>
      </c>
      <c r="F40" s="374" t="s">
        <v>49</v>
      </c>
      <c r="G40" s="374">
        <f>('шк 2'!G38+'ШК 4'!G40+'ШК 5'!G38+'шк 7'!G39+'ШК 9'!G35+Гимн.!G27)/6</f>
        <v>100</v>
      </c>
      <c r="H40" s="375">
        <f>('шк 2'!H38+'ШК 4'!H40+'ШК 5'!H38+'шк 7'!H39+'ШК 9'!H35+Гимн.!H27)/6</f>
        <v>100</v>
      </c>
      <c r="I40" s="375">
        <f t="shared" si="1"/>
        <v>100</v>
      </c>
      <c r="J40" s="585"/>
      <c r="K40" s="24"/>
      <c r="L40" s="35" t="s">
        <v>62</v>
      </c>
      <c r="M40" s="434"/>
    </row>
    <row r="41" spans="1:18" ht="128.25" thickBot="1">
      <c r="A41" s="431"/>
      <c r="B41" s="450"/>
      <c r="C41" s="450"/>
      <c r="D41" s="24" t="s">
        <v>66</v>
      </c>
      <c r="E41" s="24" t="s">
        <v>14</v>
      </c>
      <c r="F41" s="374" t="s">
        <v>49</v>
      </c>
      <c r="G41" s="374">
        <f>('шк 2'!G39+'ШК 4'!G41+'ШК 5'!G39+'шк 7'!G40+'ШК 9'!G36+Гимн.!G28)/6</f>
        <v>100</v>
      </c>
      <c r="H41" s="395">
        <f>('шк 2'!H39+'ШК 4'!H41+'ШК 5'!H39+'шк 7'!H40+'ШК 9'!H36+Гимн.!H28)/6</f>
        <v>100</v>
      </c>
      <c r="I41" s="395">
        <f t="shared" si="0"/>
        <v>100</v>
      </c>
      <c r="J41" s="585"/>
      <c r="K41" s="24"/>
      <c r="L41" s="35" t="s">
        <v>62</v>
      </c>
      <c r="M41" s="434"/>
    </row>
    <row r="42" spans="1:18" ht="153.75" thickBot="1">
      <c r="A42" s="431"/>
      <c r="B42" s="450"/>
      <c r="C42" s="450"/>
      <c r="D42" s="24"/>
      <c r="E42" s="24" t="s">
        <v>15</v>
      </c>
      <c r="F42" s="374" t="s">
        <v>49</v>
      </c>
      <c r="G42" s="374">
        <f>('шк 2'!G40+'ШК 4'!G42+'ШК 5'!G40+'шк 7'!G41+'ШК 9'!G37+Гимн.!G29)/6</f>
        <v>100</v>
      </c>
      <c r="H42" s="374">
        <f>('шк 2'!H40+'ШК 4'!H42+'ШК 5'!H40+'шк 7'!H41+'ШК 9'!H37+Гимн.!H29)/6</f>
        <v>100</v>
      </c>
      <c r="I42" s="375">
        <f t="shared" si="0"/>
        <v>100</v>
      </c>
      <c r="J42" s="585"/>
      <c r="K42" s="24"/>
      <c r="L42" s="35" t="s">
        <v>62</v>
      </c>
      <c r="M42" s="434"/>
    </row>
    <row r="43" spans="1:18" ht="153.75" thickBot="1">
      <c r="A43" s="431"/>
      <c r="B43" s="450"/>
      <c r="C43" s="450"/>
      <c r="D43" s="24" t="s">
        <v>287</v>
      </c>
      <c r="E43" s="24" t="s">
        <v>11</v>
      </c>
      <c r="F43" s="374" t="s">
        <v>49</v>
      </c>
      <c r="G43" s="374">
        <f>('шк 2'!G41+'ШК 4'!G43+'ШК 5'!G41+'шк 7'!G42+'ШК 9'!G38)/5</f>
        <v>100</v>
      </c>
      <c r="H43" s="374">
        <f>('шк 2'!H41+'ШК 4'!H43+'ШК 5'!H41+'шк 7'!H42+'ШК 9'!H38)/5</f>
        <v>100</v>
      </c>
      <c r="I43" s="375">
        <f t="shared" si="0"/>
        <v>100</v>
      </c>
      <c r="J43" s="585"/>
      <c r="K43" s="24"/>
      <c r="L43" s="35" t="s">
        <v>62</v>
      </c>
      <c r="M43" s="434"/>
      <c r="N43" s="1" t="s">
        <v>72</v>
      </c>
      <c r="R43" s="206" t="s">
        <v>243</v>
      </c>
    </row>
    <row r="44" spans="1:18" ht="153.75" thickBot="1">
      <c r="A44" s="431"/>
      <c r="B44" s="450"/>
      <c r="C44" s="450"/>
      <c r="D44" s="24"/>
      <c r="E44" s="24" t="s">
        <v>12</v>
      </c>
      <c r="F44" s="374" t="s">
        <v>49</v>
      </c>
      <c r="G44" s="374">
        <f>('шк 2'!G42+'ШК 4'!G44+'ШК 5'!G42+'шк 7'!G43+'ШК 9'!G39)/5</f>
        <v>100</v>
      </c>
      <c r="H44" s="374">
        <f>('шк 2'!H42+'ШК 4'!H44+'ШК 5'!H42+'шк 7'!H43+'ШК 9'!H39)/5</f>
        <v>100</v>
      </c>
      <c r="I44" s="375">
        <f t="shared" si="0"/>
        <v>100</v>
      </c>
      <c r="J44" s="585"/>
      <c r="K44" s="24"/>
      <c r="L44" s="35" t="s">
        <v>62</v>
      </c>
      <c r="M44" s="434"/>
    </row>
    <row r="45" spans="1:18" ht="166.5" hidden="1" thickBot="1">
      <c r="A45" s="431"/>
      <c r="B45" s="450"/>
      <c r="C45" s="450"/>
      <c r="D45" s="24" t="s">
        <v>69</v>
      </c>
      <c r="E45" s="24" t="s">
        <v>11</v>
      </c>
      <c r="F45" s="374" t="s">
        <v>49</v>
      </c>
      <c r="G45" s="374"/>
      <c r="H45" s="374"/>
      <c r="I45" s="375"/>
      <c r="J45" s="585"/>
      <c r="K45" s="24"/>
      <c r="L45" s="35" t="s">
        <v>62</v>
      </c>
      <c r="M45" s="434"/>
      <c r="N45" s="1" t="s">
        <v>73</v>
      </c>
      <c r="R45" s="146" t="s">
        <v>202</v>
      </c>
    </row>
    <row r="46" spans="1:18" ht="153.75" hidden="1" thickBot="1">
      <c r="A46" s="431"/>
      <c r="B46" s="450"/>
      <c r="C46" s="450"/>
      <c r="D46" s="116"/>
      <c r="E46" s="35" t="s">
        <v>12</v>
      </c>
      <c r="F46" s="372" t="s">
        <v>49</v>
      </c>
      <c r="G46" s="374"/>
      <c r="H46" s="372"/>
      <c r="I46" s="373"/>
      <c r="J46" s="585"/>
      <c r="K46" s="35"/>
      <c r="L46" s="35" t="s">
        <v>62</v>
      </c>
      <c r="M46" s="434"/>
    </row>
    <row r="47" spans="1:18" ht="285.60000000000002" customHeight="1" thickBot="1">
      <c r="A47" s="431"/>
      <c r="B47" s="450"/>
      <c r="C47" s="450"/>
      <c r="D47" s="66" t="s">
        <v>74</v>
      </c>
      <c r="E47" s="66" t="s">
        <v>23</v>
      </c>
      <c r="F47" s="372" t="s">
        <v>49</v>
      </c>
      <c r="G47" s="376">
        <f>Гимн.!G30</f>
        <v>100</v>
      </c>
      <c r="H47" s="376">
        <f>Гимн.!H30</f>
        <v>90</v>
      </c>
      <c r="I47" s="373">
        <f t="shared" si="0"/>
        <v>90</v>
      </c>
      <c r="J47" s="585"/>
      <c r="K47" s="66"/>
      <c r="L47" s="35" t="s">
        <v>62</v>
      </c>
      <c r="M47" s="434"/>
      <c r="N47" s="1" t="s">
        <v>75</v>
      </c>
      <c r="R47" s="206" t="s">
        <v>244</v>
      </c>
    </row>
    <row r="48" spans="1:18" ht="156.75" customHeight="1" thickBot="1">
      <c r="A48" s="431"/>
      <c r="B48" s="450"/>
      <c r="C48" s="450"/>
      <c r="D48" s="116"/>
      <c r="E48" s="116" t="s">
        <v>24</v>
      </c>
      <c r="F48" s="372" t="s">
        <v>49</v>
      </c>
      <c r="G48" s="376">
        <f>Гимн.!G31</f>
        <v>70</v>
      </c>
      <c r="H48" s="376">
        <f>Гимн.!H31</f>
        <v>76</v>
      </c>
      <c r="I48" s="373">
        <v>100</v>
      </c>
      <c r="J48" s="585"/>
      <c r="K48" s="35"/>
      <c r="L48" s="35" t="s">
        <v>62</v>
      </c>
      <c r="M48" s="434"/>
      <c r="R48" s="206" t="s">
        <v>244</v>
      </c>
    </row>
    <row r="49" spans="1:18" ht="89.25" customHeight="1" thickBot="1">
      <c r="A49" s="431"/>
      <c r="B49" s="450"/>
      <c r="C49" s="450"/>
      <c r="D49" s="66"/>
      <c r="E49" s="66" t="s">
        <v>25</v>
      </c>
      <c r="F49" s="372" t="s">
        <v>49</v>
      </c>
      <c r="G49" s="376">
        <f>Гимн.!G32</f>
        <v>55</v>
      </c>
      <c r="H49" s="376">
        <f>Гимн.!H32</f>
        <v>62</v>
      </c>
      <c r="I49" s="373">
        <v>100</v>
      </c>
      <c r="J49" s="586"/>
      <c r="K49" s="66"/>
      <c r="L49" s="35" t="s">
        <v>62</v>
      </c>
      <c r="M49" s="434"/>
      <c r="R49" s="206" t="s">
        <v>244</v>
      </c>
    </row>
    <row r="50" spans="1:18" ht="39" thickBot="1">
      <c r="A50" s="431"/>
      <c r="B50" s="450"/>
      <c r="C50" s="450"/>
      <c r="D50" s="116" t="s">
        <v>48</v>
      </c>
      <c r="E50" s="35" t="s">
        <v>57</v>
      </c>
      <c r="F50" s="372" t="s">
        <v>50</v>
      </c>
      <c r="G50" s="372">
        <f>'шк 2'!G48+'ШК 4'!G50+'ШК 5'!G48+'шк 7'!G49+'ШК 9'!G43+Гимн.!G35</f>
        <v>1175</v>
      </c>
      <c r="H50" s="372">
        <f>'шк 2'!H48+'ШК 4'!H50+'ШК 5'!H48+'шк 7'!H49+'ШК 9'!H43+Гимн.!H35</f>
        <v>1196</v>
      </c>
      <c r="I50" s="373">
        <f>(H50/G50)*100</f>
        <v>101.78723404255319</v>
      </c>
      <c r="J50" s="393">
        <f>I50</f>
        <v>101.78723404255319</v>
      </c>
      <c r="K50" s="35"/>
      <c r="L50" s="35" t="s">
        <v>62</v>
      </c>
      <c r="M50" s="434"/>
    </row>
    <row r="51" spans="1:18" ht="186" customHeight="1" thickBot="1">
      <c r="A51" s="431"/>
      <c r="B51" s="450"/>
      <c r="C51" s="450"/>
      <c r="D51" s="369" t="s">
        <v>250</v>
      </c>
      <c r="E51" s="24" t="s">
        <v>57</v>
      </c>
      <c r="F51" s="372" t="s">
        <v>50</v>
      </c>
      <c r="G51" s="372">
        <f>'шк 2'!G49+'ШК 4'!G51+'ШК 5'!G49+'шк 7'!G50+'ШК 9'!G44+Гимн.!G36</f>
        <v>34</v>
      </c>
      <c r="H51" s="372">
        <f>'шк 2'!H49+'ШК 4'!H51+'ШК 5'!H49+'шк 7'!H50+'ШК 9'!H44+Гимн.!H36</f>
        <v>34</v>
      </c>
      <c r="I51" s="373">
        <f>(H51/G51)*100</f>
        <v>100</v>
      </c>
      <c r="J51" s="393">
        <f>I51</f>
        <v>100</v>
      </c>
      <c r="K51" s="35"/>
      <c r="L51" s="35" t="s">
        <v>62</v>
      </c>
      <c r="M51" s="434"/>
    </row>
    <row r="52" spans="1:18" ht="153.75" thickBot="1">
      <c r="A52" s="431"/>
      <c r="B52" s="450"/>
      <c r="C52" s="450"/>
      <c r="D52" s="369" t="s">
        <v>249</v>
      </c>
      <c r="E52" s="24" t="s">
        <v>57</v>
      </c>
      <c r="F52" s="372" t="s">
        <v>50</v>
      </c>
      <c r="G52" s="372">
        <f>'шк 2'!G50+'ШК 4'!G52+'ШК 5'!G50+'шк 7'!G51+'ШК 9'!G45+Гимн.!G38</f>
        <v>9</v>
      </c>
      <c r="H52" s="372">
        <f>'шк 2'!H50+'ШК 4'!H52+'ШК 5'!H50+'шк 7'!H51+'ШК 9'!H45+Гимн.!H38</f>
        <v>11</v>
      </c>
      <c r="I52" s="373">
        <v>110</v>
      </c>
      <c r="J52" s="393">
        <f>I52</f>
        <v>110</v>
      </c>
      <c r="K52" s="35"/>
      <c r="L52" s="35" t="s">
        <v>62</v>
      </c>
      <c r="M52" s="434"/>
    </row>
    <row r="53" spans="1:18" ht="230.25" thickBot="1">
      <c r="A53" s="431"/>
      <c r="B53" s="450"/>
      <c r="C53" s="450"/>
      <c r="D53" s="24" t="s">
        <v>253</v>
      </c>
      <c r="E53" s="24" t="s">
        <v>57</v>
      </c>
      <c r="F53" s="372" t="s">
        <v>50</v>
      </c>
      <c r="G53" s="372">
        <f>Гимн.!G37</f>
        <v>218</v>
      </c>
      <c r="H53" s="372">
        <f>Гимн.!H37</f>
        <v>218</v>
      </c>
      <c r="I53" s="373">
        <f t="shared" ref="I53:I58" si="2">H53/G53*100</f>
        <v>100</v>
      </c>
      <c r="J53" s="393">
        <f>I53</f>
        <v>100</v>
      </c>
      <c r="K53" s="35"/>
      <c r="L53" s="35" t="s">
        <v>62</v>
      </c>
      <c r="M53" s="434"/>
      <c r="R53" s="206" t="s">
        <v>244</v>
      </c>
    </row>
    <row r="54" spans="1:18" ht="166.5" hidden="1" thickBot="1">
      <c r="A54" s="431"/>
      <c r="B54" s="450"/>
      <c r="C54" s="450"/>
      <c r="D54" s="24" t="s">
        <v>251</v>
      </c>
      <c r="E54" s="24" t="s">
        <v>57</v>
      </c>
      <c r="F54" s="372" t="s">
        <v>50</v>
      </c>
      <c r="G54" s="372">
        <f>'шк 7'!G52</f>
        <v>0</v>
      </c>
      <c r="H54" s="372">
        <f>'шк 7'!H52</f>
        <v>0</v>
      </c>
      <c r="I54" s="372"/>
      <c r="J54" s="393">
        <f>I54</f>
        <v>0</v>
      </c>
      <c r="K54" s="35"/>
      <c r="L54" s="35" t="s">
        <v>62</v>
      </c>
      <c r="M54" s="434"/>
      <c r="R54" s="219" t="s">
        <v>289</v>
      </c>
    </row>
    <row r="55" spans="1:18" ht="122.45" customHeight="1" thickBot="1">
      <c r="A55" s="353" t="s">
        <v>64</v>
      </c>
      <c r="B55" s="370" t="s">
        <v>16</v>
      </c>
      <c r="C55" s="370" t="s">
        <v>63</v>
      </c>
      <c r="D55" s="449" t="s">
        <v>65</v>
      </c>
      <c r="E55" s="189" t="s">
        <v>17</v>
      </c>
      <c r="F55" s="374" t="s">
        <v>49</v>
      </c>
      <c r="G55" s="374">
        <f>Гимн.!G40</f>
        <v>96</v>
      </c>
      <c r="H55" s="374">
        <f>Гимн.!H40</f>
        <v>100</v>
      </c>
      <c r="I55" s="395">
        <v>100</v>
      </c>
      <c r="J55" s="594">
        <f>(I55+I56+I57+I58+I59+I60+I61+I62+I63+I64)/10</f>
        <v>98.084848484848493</v>
      </c>
      <c r="K55" s="24"/>
      <c r="L55" s="35" t="s">
        <v>62</v>
      </c>
      <c r="M55" s="598">
        <f>(J55+J65)/2</f>
        <v>98.461028893587041</v>
      </c>
      <c r="N55" s="1">
        <f>(75+96+98+92+70+95)/6</f>
        <v>87.666666666666671</v>
      </c>
      <c r="O55" s="1">
        <f>(95+98+92+98+67+98)/6</f>
        <v>91.333333333333329</v>
      </c>
      <c r="R55" s="219"/>
    </row>
    <row r="56" spans="1:18" ht="152.44999999999999" customHeight="1" thickBot="1">
      <c r="A56" s="352"/>
      <c r="B56" s="368"/>
      <c r="C56" s="368"/>
      <c r="D56" s="450"/>
      <c r="E56" s="24" t="s">
        <v>18</v>
      </c>
      <c r="F56" s="374"/>
      <c r="G56" s="374">
        <f>Гимн.!G41</f>
        <v>80</v>
      </c>
      <c r="H56" s="374">
        <f>Гимн.!H41</f>
        <v>80</v>
      </c>
      <c r="I56" s="375">
        <f t="shared" si="2"/>
        <v>100</v>
      </c>
      <c r="J56" s="594"/>
      <c r="K56" s="24"/>
      <c r="L56" s="35"/>
      <c r="M56" s="600"/>
      <c r="R56" s="219" t="s">
        <v>262</v>
      </c>
    </row>
    <row r="57" spans="1:18" ht="92.45" customHeight="1" thickBot="1">
      <c r="A57" s="352"/>
      <c r="B57" s="368"/>
      <c r="C57" s="368"/>
      <c r="D57" s="457"/>
      <c r="E57" s="35" t="s">
        <v>19</v>
      </c>
      <c r="F57" s="374"/>
      <c r="G57" s="374">
        <f>Гимн.!G43</f>
        <v>55</v>
      </c>
      <c r="H57" s="374">
        <f>Гимн.!H43</f>
        <v>54</v>
      </c>
      <c r="I57" s="375">
        <f t="shared" si="2"/>
        <v>98.181818181818187</v>
      </c>
      <c r="J57" s="594"/>
      <c r="K57" s="24"/>
      <c r="L57" s="35"/>
      <c r="M57" s="600"/>
      <c r="R57" s="219"/>
    </row>
    <row r="58" spans="1:18" ht="92.45" customHeight="1" thickBot="1">
      <c r="A58" s="352"/>
      <c r="B58" s="368"/>
      <c r="C58" s="368"/>
      <c r="D58" s="24"/>
      <c r="E58" s="35" t="s">
        <v>20</v>
      </c>
      <c r="F58" s="374"/>
      <c r="G58" s="374">
        <f>('шк 2'!G52+'ШК 4'!G54+'ШК 5'!G52+'шк 7'!G54+'ШК 9'!G46)/5</f>
        <v>100</v>
      </c>
      <c r="H58" s="374">
        <f>('шк 2'!H52+'ШК 4'!H54+'ШК 5'!H52+'шк 7'!H54+'ШК 9'!H46)/5</f>
        <v>100</v>
      </c>
      <c r="I58" s="375">
        <f t="shared" si="2"/>
        <v>100</v>
      </c>
      <c r="J58" s="594"/>
      <c r="K58" s="24"/>
      <c r="L58" s="35"/>
      <c r="M58" s="600"/>
      <c r="R58" s="219"/>
    </row>
    <row r="59" spans="1:18" ht="156" customHeight="1" thickBot="1">
      <c r="A59" s="352"/>
      <c r="B59" s="368"/>
      <c r="C59" s="368"/>
      <c r="D59" s="24"/>
      <c r="E59" s="24" t="s">
        <v>21</v>
      </c>
      <c r="F59" s="372" t="s">
        <v>49</v>
      </c>
      <c r="G59" s="374">
        <f>('шк 2'!G53+'ШК 4'!G55+'ШК 5'!G53+'шк 7'!G55+'ШК 9'!G47)/5</f>
        <v>100</v>
      </c>
      <c r="H59" s="374">
        <f>('шк 2'!H53+'ШК 4'!H55+'ШК 5'!H53+'шк 7'!H55+'ШК 9'!H47)/5</f>
        <v>100</v>
      </c>
      <c r="I59" s="375">
        <f t="shared" si="0"/>
        <v>100</v>
      </c>
      <c r="J59" s="594"/>
      <c r="K59" s="24"/>
      <c r="L59" s="35" t="s">
        <v>62</v>
      </c>
      <c r="M59" s="600"/>
      <c r="N59" s="1">
        <f>(60+27+40+44+55+55)/6</f>
        <v>46.833333333333336</v>
      </c>
      <c r="O59" s="1">
        <f>(43+48+51+34+27+58)/6</f>
        <v>43.5</v>
      </c>
      <c r="R59" s="1" t="s">
        <v>263</v>
      </c>
    </row>
    <row r="60" spans="1:18" ht="128.25" thickBot="1">
      <c r="A60" s="352"/>
      <c r="B60" s="368"/>
      <c r="C60" s="368"/>
      <c r="D60" s="24" t="s">
        <v>76</v>
      </c>
      <c r="E60" s="24" t="s">
        <v>20</v>
      </c>
      <c r="F60" s="372" t="s">
        <v>49</v>
      </c>
      <c r="G60" s="395">
        <f>'ШК 4'!G57</f>
        <v>100</v>
      </c>
      <c r="H60" s="395">
        <f>'ШК 4'!H57</f>
        <v>100</v>
      </c>
      <c r="I60" s="375">
        <f t="shared" si="0"/>
        <v>100</v>
      </c>
      <c r="J60" s="594"/>
      <c r="K60" s="24"/>
      <c r="L60" s="35" t="s">
        <v>62</v>
      </c>
      <c r="M60" s="600"/>
      <c r="R60" s="206" t="s">
        <v>290</v>
      </c>
    </row>
    <row r="61" spans="1:18" ht="150.75" customHeight="1" thickBot="1">
      <c r="A61" s="352"/>
      <c r="B61" s="368"/>
      <c r="C61" s="368"/>
      <c r="D61" s="24"/>
      <c r="E61" s="24" t="s">
        <v>21</v>
      </c>
      <c r="F61" s="372" t="s">
        <v>49</v>
      </c>
      <c r="G61" s="395">
        <f>'ШК 4'!G58</f>
        <v>100</v>
      </c>
      <c r="H61" s="395">
        <f>'ШК 4'!H58</f>
        <v>100</v>
      </c>
      <c r="I61" s="375">
        <f t="shared" si="0"/>
        <v>100</v>
      </c>
      <c r="J61" s="594"/>
      <c r="K61" s="24"/>
      <c r="L61" s="35" t="s">
        <v>62</v>
      </c>
      <c r="M61" s="600"/>
    </row>
    <row r="62" spans="1:18" ht="150.75" customHeight="1" thickBot="1">
      <c r="A62" s="352"/>
      <c r="B62" s="368"/>
      <c r="C62" s="368"/>
      <c r="D62" s="591" t="s">
        <v>164</v>
      </c>
      <c r="E62" s="35" t="s">
        <v>23</v>
      </c>
      <c r="F62" s="374" t="s">
        <v>49</v>
      </c>
      <c r="G62" s="374">
        <f>Гимн.!G46</f>
        <v>100</v>
      </c>
      <c r="H62" s="374">
        <f>Гимн.!H46</f>
        <v>100</v>
      </c>
      <c r="I62" s="395">
        <f t="shared" si="0"/>
        <v>100</v>
      </c>
      <c r="J62" s="594"/>
      <c r="K62" s="24"/>
      <c r="L62" s="35" t="s">
        <v>62</v>
      </c>
      <c r="M62" s="600"/>
      <c r="R62" s="148" t="s">
        <v>203</v>
      </c>
    </row>
    <row r="63" spans="1:18" ht="150.75" customHeight="1" thickBot="1">
      <c r="A63" s="352"/>
      <c r="B63" s="368"/>
      <c r="C63" s="368"/>
      <c r="D63" s="592"/>
      <c r="E63" s="24" t="s">
        <v>138</v>
      </c>
      <c r="F63" s="374" t="s">
        <v>49</v>
      </c>
      <c r="G63" s="374">
        <f>Гимн.!G47</f>
        <v>80</v>
      </c>
      <c r="H63" s="374">
        <f>Гимн.!H47</f>
        <v>80</v>
      </c>
      <c r="I63" s="395">
        <f t="shared" si="0"/>
        <v>100</v>
      </c>
      <c r="J63" s="594"/>
      <c r="K63" s="24"/>
      <c r="L63" s="35" t="s">
        <v>62</v>
      </c>
      <c r="M63" s="600"/>
      <c r="R63" s="147"/>
    </row>
    <row r="64" spans="1:18" ht="150.75" customHeight="1" thickBot="1">
      <c r="A64" s="352"/>
      <c r="B64" s="368"/>
      <c r="C64" s="368"/>
      <c r="D64" s="593"/>
      <c r="E64" s="24" t="s">
        <v>19</v>
      </c>
      <c r="F64" s="374" t="s">
        <v>49</v>
      </c>
      <c r="G64" s="374">
        <f>Гимн.!G48</f>
        <v>75</v>
      </c>
      <c r="H64" s="374">
        <f>Гимн.!H48</f>
        <v>62</v>
      </c>
      <c r="I64" s="395">
        <f t="shared" si="0"/>
        <v>82.666666666666671</v>
      </c>
      <c r="J64" s="595"/>
      <c r="K64" s="24"/>
      <c r="L64" s="35" t="s">
        <v>62</v>
      </c>
      <c r="M64" s="600"/>
      <c r="R64" s="147"/>
    </row>
    <row r="65" spans="1:18" ht="39" thickBot="1">
      <c r="A65" s="352"/>
      <c r="B65" s="368"/>
      <c r="C65" s="368"/>
      <c r="D65" s="116" t="s">
        <v>48</v>
      </c>
      <c r="E65" s="35" t="s">
        <v>57</v>
      </c>
      <c r="F65" s="372" t="s">
        <v>50</v>
      </c>
      <c r="G65" s="372">
        <f>'шк 2'!G56+'ШК 4'!G61+'ШК 5'!G59+'шк 7'!G59+'ШК 9'!G54+Гимн.!G49</f>
        <v>258</v>
      </c>
      <c r="H65" s="372">
        <f>'шк 2'!H56+'ШК 4'!H61+'ШК 5'!H59+'шк 7'!H59+'ШК 9'!H54+Гимн.!H49</f>
        <v>255</v>
      </c>
      <c r="I65" s="373">
        <f>H65/G65*100</f>
        <v>98.837209302325576</v>
      </c>
      <c r="J65" s="393">
        <f>I65</f>
        <v>98.837209302325576</v>
      </c>
      <c r="K65" s="35"/>
      <c r="L65" s="35" t="s">
        <v>62</v>
      </c>
      <c r="M65" s="600"/>
    </row>
    <row r="66" spans="1:18" ht="192" thickBot="1">
      <c r="A66" s="352"/>
      <c r="B66" s="368"/>
      <c r="C66" s="368"/>
      <c r="D66" s="369" t="s">
        <v>250</v>
      </c>
      <c r="E66" s="35"/>
      <c r="F66" s="372" t="s">
        <v>50</v>
      </c>
      <c r="G66" s="372">
        <f>'ШК 4'!G62+'шк 7'!G60</f>
        <v>3</v>
      </c>
      <c r="H66" s="372">
        <f>'ШК 4'!H62+'шк 7'!H60</f>
        <v>2</v>
      </c>
      <c r="I66" s="373">
        <f>H66/G66*100</f>
        <v>66.666666666666657</v>
      </c>
      <c r="J66" s="394">
        <f>I66</f>
        <v>66.666666666666657</v>
      </c>
      <c r="K66" s="35"/>
      <c r="L66" s="35" t="s">
        <v>62</v>
      </c>
      <c r="M66" s="600"/>
      <c r="R66" s="147" t="s">
        <v>344</v>
      </c>
    </row>
    <row r="67" spans="1:18" ht="159" hidden="1" customHeight="1" thickBot="1">
      <c r="A67" s="352"/>
      <c r="B67" s="368"/>
      <c r="C67" s="368"/>
      <c r="D67" s="369" t="s">
        <v>249</v>
      </c>
      <c r="E67" s="35"/>
      <c r="F67" s="372" t="s">
        <v>50</v>
      </c>
      <c r="G67" s="372">
        <f>'шк 2'!G66+'ШК 4'!G63+'ШК 5'!G61+'шк 7'!G62+'ШК 9'!G56+Гимн.!G51</f>
        <v>252</v>
      </c>
      <c r="H67" s="372">
        <f>'ШК 4'!H63</f>
        <v>0</v>
      </c>
      <c r="I67" s="373">
        <f>H67/G67*100</f>
        <v>0</v>
      </c>
      <c r="J67" s="394">
        <f>I67</f>
        <v>0</v>
      </c>
      <c r="K67" s="35"/>
      <c r="L67" s="35" t="s">
        <v>62</v>
      </c>
      <c r="M67" s="600"/>
      <c r="R67" s="147"/>
    </row>
    <row r="68" spans="1:18" ht="230.25" thickBot="1">
      <c r="A68" s="352"/>
      <c r="B68" s="368"/>
      <c r="C68" s="368"/>
      <c r="D68" s="24" t="s">
        <v>253</v>
      </c>
      <c r="E68" s="35"/>
      <c r="F68" s="372" t="s">
        <v>50</v>
      </c>
      <c r="G68" s="372">
        <f>Гимн.!G51</f>
        <v>52</v>
      </c>
      <c r="H68" s="372">
        <f>Гимн.!H51</f>
        <v>52</v>
      </c>
      <c r="I68" s="373">
        <f>H68/G68*100</f>
        <v>100</v>
      </c>
      <c r="J68" s="394">
        <f>I68</f>
        <v>100</v>
      </c>
      <c r="K68" s="35"/>
      <c r="L68" s="35" t="s">
        <v>62</v>
      </c>
      <c r="M68" s="600"/>
      <c r="R68" s="217" t="s">
        <v>259</v>
      </c>
    </row>
    <row r="69" spans="1:18" ht="115.5" thickBot="1">
      <c r="A69" s="364" t="s">
        <v>346</v>
      </c>
      <c r="B69" s="68" t="s">
        <v>343</v>
      </c>
      <c r="C69" s="370" t="s">
        <v>63</v>
      </c>
      <c r="D69" s="24" t="s">
        <v>295</v>
      </c>
      <c r="E69" s="24" t="s">
        <v>20</v>
      </c>
      <c r="F69" s="35" t="s">
        <v>49</v>
      </c>
      <c r="G69" s="374">
        <v>100</v>
      </c>
      <c r="H69" s="374">
        <v>100</v>
      </c>
      <c r="I69" s="375">
        <f t="shared" ref="I69:I74" si="3">H69/G69*100</f>
        <v>100</v>
      </c>
      <c r="J69" s="605">
        <f>(I69+I70+I71+I72)/4</f>
        <v>100</v>
      </c>
      <c r="K69" s="35"/>
      <c r="L69" s="121"/>
      <c r="M69" s="604">
        <f>(J69+J73+J74)/3</f>
        <v>100</v>
      </c>
      <c r="R69" s="219"/>
    </row>
    <row r="70" spans="1:18" ht="141" thickBot="1">
      <c r="A70" s="365"/>
      <c r="B70" s="368"/>
      <c r="C70" s="368"/>
      <c r="D70" s="24"/>
      <c r="E70" s="24" t="s">
        <v>21</v>
      </c>
      <c r="F70" s="35" t="s">
        <v>49</v>
      </c>
      <c r="G70" s="374">
        <v>100</v>
      </c>
      <c r="H70" s="374">
        <v>100</v>
      </c>
      <c r="I70" s="375">
        <f t="shared" si="3"/>
        <v>100</v>
      </c>
      <c r="J70" s="606"/>
      <c r="K70" s="35"/>
      <c r="L70" s="121"/>
      <c r="M70" s="604"/>
      <c r="R70" s="219" t="s">
        <v>347</v>
      </c>
    </row>
    <row r="71" spans="1:18" ht="90" thickBot="1">
      <c r="A71" s="365"/>
      <c r="B71" s="368"/>
      <c r="C71" s="368"/>
      <c r="D71" s="24" t="s">
        <v>296</v>
      </c>
      <c r="E71" s="24" t="s">
        <v>14</v>
      </c>
      <c r="F71" s="24" t="s">
        <v>49</v>
      </c>
      <c r="G71" s="374">
        <v>100</v>
      </c>
      <c r="H71" s="374">
        <v>100</v>
      </c>
      <c r="I71" s="395">
        <f t="shared" si="3"/>
        <v>100</v>
      </c>
      <c r="J71" s="606"/>
      <c r="K71" s="35"/>
      <c r="L71" s="121"/>
      <c r="M71" s="604"/>
      <c r="R71" s="219"/>
    </row>
    <row r="72" spans="1:18" ht="153.75" thickBot="1">
      <c r="A72" s="365"/>
      <c r="B72" s="368"/>
      <c r="C72" s="368"/>
      <c r="D72" s="24"/>
      <c r="E72" s="24" t="s">
        <v>15</v>
      </c>
      <c r="F72" s="24" t="s">
        <v>49</v>
      </c>
      <c r="G72" s="374">
        <v>100</v>
      </c>
      <c r="H72" s="374">
        <v>100</v>
      </c>
      <c r="I72" s="395">
        <f t="shared" si="3"/>
        <v>100</v>
      </c>
      <c r="J72" s="607"/>
      <c r="K72" s="35"/>
      <c r="L72" s="121"/>
      <c r="M72" s="604"/>
      <c r="R72" s="219"/>
    </row>
    <row r="73" spans="1:18" ht="77.25" thickBot="1">
      <c r="A73" s="363"/>
      <c r="B73" s="368"/>
      <c r="C73" s="368"/>
      <c r="D73" s="116" t="s">
        <v>297</v>
      </c>
      <c r="E73" s="35" t="s">
        <v>57</v>
      </c>
      <c r="F73" s="35" t="s">
        <v>50</v>
      </c>
      <c r="G73" s="374">
        <v>5</v>
      </c>
      <c r="H73" s="374">
        <v>5</v>
      </c>
      <c r="I73" s="396">
        <f t="shared" si="3"/>
        <v>100</v>
      </c>
      <c r="J73" s="397">
        <v>100</v>
      </c>
      <c r="K73" s="35"/>
      <c r="L73" s="121"/>
      <c r="M73" s="604"/>
      <c r="R73" s="219"/>
    </row>
    <row r="74" spans="1:18" ht="172.15" customHeight="1" thickBot="1">
      <c r="A74" s="363"/>
      <c r="B74" s="368"/>
      <c r="C74" s="368"/>
      <c r="D74" s="116" t="s">
        <v>298</v>
      </c>
      <c r="E74" s="35" t="s">
        <v>57</v>
      </c>
      <c r="F74" s="35" t="s">
        <v>50</v>
      </c>
      <c r="G74" s="374">
        <v>60</v>
      </c>
      <c r="H74" s="374">
        <v>60</v>
      </c>
      <c r="I74" s="396">
        <f t="shared" si="3"/>
        <v>100</v>
      </c>
      <c r="J74" s="397">
        <v>100</v>
      </c>
      <c r="K74" s="35"/>
      <c r="L74" s="121"/>
      <c r="M74" s="604"/>
      <c r="R74" s="219"/>
    </row>
    <row r="75" spans="1:18" ht="124.9" customHeight="1" thickBot="1">
      <c r="A75" s="504" t="s">
        <v>64</v>
      </c>
      <c r="B75" s="532" t="s">
        <v>22</v>
      </c>
      <c r="C75" s="532" t="s">
        <v>63</v>
      </c>
      <c r="D75" s="35" t="s">
        <v>78</v>
      </c>
      <c r="E75" s="35" t="s">
        <v>8</v>
      </c>
      <c r="F75" s="372" t="s">
        <v>49</v>
      </c>
      <c r="G75" s="372">
        <f>('шк 2'!G66+'ШК 4'!G65+'ШК 5'!G62+'шк 7'!G54+'ШК 9'!G57+Гимн.!G53)/6</f>
        <v>100</v>
      </c>
      <c r="H75" s="373">
        <f>('шк 2'!H66+'ШК 4'!H65+'ШК 5'!H62+'шк 7'!H54+'ШК 9'!H57+Гимн.!H53)/6</f>
        <v>100</v>
      </c>
      <c r="I75" s="373">
        <f>H75/G75*100</f>
        <v>100</v>
      </c>
      <c r="J75" s="596">
        <f>(I75+I76)/2</f>
        <v>100</v>
      </c>
      <c r="K75" s="35"/>
      <c r="L75" s="35" t="s">
        <v>62</v>
      </c>
      <c r="M75" s="601">
        <f>(J75+J79)/2</f>
        <v>99.939576477587522</v>
      </c>
    </row>
    <row r="76" spans="1:18" ht="90" thickBot="1">
      <c r="A76" s="503"/>
      <c r="B76" s="533"/>
      <c r="C76" s="533"/>
      <c r="D76" s="24"/>
      <c r="E76" s="68" t="s">
        <v>9</v>
      </c>
      <c r="F76" s="372" t="s">
        <v>49</v>
      </c>
      <c r="G76" s="372">
        <f>('шк 2'!G67+'ШК 4'!G66+'ШК 5'!G63+'шк 7'!G55+'ШК 9'!G58+Гимн.!G54)/6</f>
        <v>100</v>
      </c>
      <c r="H76" s="373">
        <f>('шк 2'!H67+'ШК 4'!H66+'ШК 5'!H63+'шк 7'!H55+'ШК 9'!H58+Гимн.!H54)/6</f>
        <v>100</v>
      </c>
      <c r="I76" s="395">
        <f>H76/G76*100</f>
        <v>100</v>
      </c>
      <c r="J76" s="594"/>
      <c r="K76" s="24"/>
      <c r="L76" s="35" t="s">
        <v>62</v>
      </c>
      <c r="M76" s="601"/>
    </row>
    <row r="77" spans="1:18" ht="128.25" hidden="1" thickBot="1">
      <c r="A77" s="503"/>
      <c r="B77" s="533"/>
      <c r="C77" s="533"/>
      <c r="D77" s="24" t="s">
        <v>178</v>
      </c>
      <c r="E77" s="24" t="s">
        <v>126</v>
      </c>
      <c r="F77" s="372" t="s">
        <v>49</v>
      </c>
      <c r="G77" s="374">
        <v>100</v>
      </c>
      <c r="H77" s="374">
        <v>97.4</v>
      </c>
      <c r="I77" s="375">
        <f t="shared" si="0"/>
        <v>97.4</v>
      </c>
      <c r="J77" s="594"/>
      <c r="K77" s="24"/>
      <c r="L77" s="35" t="s">
        <v>62</v>
      </c>
      <c r="M77" s="601"/>
      <c r="R77" s="209"/>
    </row>
    <row r="78" spans="1:18" ht="90" hidden="1" thickBot="1">
      <c r="A78" s="503"/>
      <c r="B78" s="533"/>
      <c r="C78" s="533"/>
      <c r="D78" s="24"/>
      <c r="E78" s="68" t="s">
        <v>9</v>
      </c>
      <c r="F78" s="372" t="s">
        <v>49</v>
      </c>
      <c r="G78" s="374">
        <v>100</v>
      </c>
      <c r="H78" s="374">
        <v>100</v>
      </c>
      <c r="I78" s="375">
        <f t="shared" si="0"/>
        <v>100</v>
      </c>
      <c r="J78" s="595"/>
      <c r="K78" s="24"/>
      <c r="L78" s="35" t="s">
        <v>62</v>
      </c>
      <c r="M78" s="601"/>
    </row>
    <row r="79" spans="1:18" ht="39" thickBot="1">
      <c r="A79" s="505"/>
      <c r="B79" s="543"/>
      <c r="C79" s="543"/>
      <c r="D79" s="116" t="s">
        <v>48</v>
      </c>
      <c r="E79" s="35" t="s">
        <v>57</v>
      </c>
      <c r="F79" s="398" t="s">
        <v>142</v>
      </c>
      <c r="G79" s="372">
        <f>'шк 2'!G70+'ШК 4'!G73+'ШК 5'!G66+'шк 7'!G66+'ШК 9'!G61+Гимн.!G55</f>
        <v>430296</v>
      </c>
      <c r="H79" s="372">
        <f>'шк 2'!H70+'ШК 4'!H73+'ШК 5'!H66+'шк 7'!H66+'ШК 9'!H61+Гимн.!H55</f>
        <v>429776</v>
      </c>
      <c r="I79" s="373">
        <f>H79/G79*100</f>
        <v>99.879152955175044</v>
      </c>
      <c r="J79" s="393">
        <f>I79</f>
        <v>99.879152955175044</v>
      </c>
      <c r="K79" s="35"/>
      <c r="L79" s="35" t="s">
        <v>62</v>
      </c>
      <c r="M79" s="602"/>
    </row>
    <row r="80" spans="1:18" ht="129" hidden="1" customHeight="1" thickBot="1">
      <c r="A80" s="504" t="s">
        <v>79</v>
      </c>
      <c r="B80" s="532" t="s">
        <v>7</v>
      </c>
      <c r="C80" s="532" t="s">
        <v>63</v>
      </c>
      <c r="D80" s="24"/>
      <c r="E80" s="24"/>
      <c r="F80" s="372"/>
      <c r="G80" s="374"/>
      <c r="H80" s="374"/>
      <c r="I80" s="375"/>
      <c r="J80" s="584">
        <f>(I82+I83+I84+I85+I86+I87+I88+I89+I90+I91+I92)/11</f>
        <v>100</v>
      </c>
      <c r="K80" s="24"/>
      <c r="L80" s="35" t="s">
        <v>62</v>
      </c>
      <c r="M80" s="603">
        <f>(J80+J93)/2</f>
        <v>98.874736170421642</v>
      </c>
    </row>
    <row r="81" spans="1:18" ht="96.75" hidden="1" customHeight="1" thickBot="1">
      <c r="A81" s="503"/>
      <c r="B81" s="533"/>
      <c r="C81" s="533"/>
      <c r="D81" s="24"/>
      <c r="E81" s="24"/>
      <c r="F81" s="372"/>
      <c r="G81" s="374"/>
      <c r="H81" s="374"/>
      <c r="I81" s="375"/>
      <c r="J81" s="585"/>
      <c r="K81" s="24"/>
      <c r="L81" s="35" t="s">
        <v>62</v>
      </c>
      <c r="M81" s="601"/>
    </row>
    <row r="82" spans="1:18" ht="129.75" customHeight="1" thickBot="1">
      <c r="A82" s="503"/>
      <c r="B82" s="533"/>
      <c r="C82" s="533"/>
      <c r="D82" s="449" t="s">
        <v>186</v>
      </c>
      <c r="E82" s="24" t="s">
        <v>8</v>
      </c>
      <c r="F82" s="372" t="s">
        <v>49</v>
      </c>
      <c r="G82" s="374">
        <v>100</v>
      </c>
      <c r="H82" s="374">
        <v>100</v>
      </c>
      <c r="I82" s="375">
        <f t="shared" si="0"/>
        <v>100</v>
      </c>
      <c r="J82" s="585"/>
      <c r="K82" s="24"/>
      <c r="L82" s="35" t="s">
        <v>62</v>
      </c>
      <c r="M82" s="601"/>
    </row>
    <row r="83" spans="1:18" ht="96.75" customHeight="1" thickBot="1">
      <c r="A83" s="583"/>
      <c r="B83" s="533"/>
      <c r="C83" s="533"/>
      <c r="D83" s="457"/>
      <c r="E83" s="24" t="s">
        <v>9</v>
      </c>
      <c r="F83" s="372" t="s">
        <v>49</v>
      </c>
      <c r="G83" s="374">
        <v>100</v>
      </c>
      <c r="H83" s="374">
        <v>100</v>
      </c>
      <c r="I83" s="375">
        <f t="shared" si="0"/>
        <v>100</v>
      </c>
      <c r="J83" s="585"/>
      <c r="K83" s="24"/>
      <c r="L83" s="35" t="s">
        <v>62</v>
      </c>
      <c r="M83" s="601"/>
    </row>
    <row r="84" spans="1:18" ht="96.75" customHeight="1" thickBot="1">
      <c r="A84" s="583"/>
      <c r="B84" s="533"/>
      <c r="C84" s="533"/>
      <c r="D84" s="449" t="s">
        <v>187</v>
      </c>
      <c r="E84" s="24" t="s">
        <v>8</v>
      </c>
      <c r="F84" s="372" t="s">
        <v>49</v>
      </c>
      <c r="G84" s="374">
        <v>100</v>
      </c>
      <c r="H84" s="374">
        <v>100</v>
      </c>
      <c r="I84" s="375">
        <f t="shared" si="0"/>
        <v>100</v>
      </c>
      <c r="J84" s="585"/>
      <c r="K84" s="24"/>
      <c r="L84" s="35" t="s">
        <v>62</v>
      </c>
      <c r="M84" s="601"/>
    </row>
    <row r="85" spans="1:18" ht="96.75" customHeight="1" thickBot="1">
      <c r="A85" s="583"/>
      <c r="B85" s="533"/>
      <c r="C85" s="533"/>
      <c r="D85" s="457"/>
      <c r="E85" s="24" t="s">
        <v>9</v>
      </c>
      <c r="F85" s="372" t="s">
        <v>49</v>
      </c>
      <c r="G85" s="374">
        <v>98</v>
      </c>
      <c r="H85" s="374">
        <v>98</v>
      </c>
      <c r="I85" s="375">
        <f t="shared" si="0"/>
        <v>100</v>
      </c>
      <c r="J85" s="585"/>
      <c r="K85" s="24"/>
      <c r="L85" s="35" t="s">
        <v>62</v>
      </c>
      <c r="M85" s="601"/>
    </row>
    <row r="86" spans="1:18" ht="96.75" customHeight="1" thickBot="1">
      <c r="A86" s="583"/>
      <c r="B86" s="533"/>
      <c r="C86" s="533"/>
      <c r="D86" s="449" t="s">
        <v>188</v>
      </c>
      <c r="E86" s="24" t="s">
        <v>8</v>
      </c>
      <c r="F86" s="372" t="s">
        <v>49</v>
      </c>
      <c r="G86" s="374">
        <v>100</v>
      </c>
      <c r="H86" s="374">
        <v>100</v>
      </c>
      <c r="I86" s="375">
        <f t="shared" si="0"/>
        <v>100</v>
      </c>
      <c r="J86" s="585"/>
      <c r="K86" s="24"/>
      <c r="L86" s="35" t="s">
        <v>62</v>
      </c>
      <c r="M86" s="601"/>
    </row>
    <row r="87" spans="1:18" ht="96.75" customHeight="1" thickBot="1">
      <c r="A87" s="583"/>
      <c r="B87" s="533"/>
      <c r="C87" s="533"/>
      <c r="D87" s="457"/>
      <c r="E87" s="24" t="s">
        <v>9</v>
      </c>
      <c r="F87" s="372" t="s">
        <v>49</v>
      </c>
      <c r="G87" s="374">
        <v>100</v>
      </c>
      <c r="H87" s="374">
        <v>100</v>
      </c>
      <c r="I87" s="375">
        <f t="shared" si="0"/>
        <v>100</v>
      </c>
      <c r="J87" s="585"/>
      <c r="K87" s="24"/>
      <c r="L87" s="35" t="s">
        <v>62</v>
      </c>
      <c r="M87" s="601"/>
    </row>
    <row r="88" spans="1:18" ht="135" customHeight="1" thickBot="1">
      <c r="A88" s="583"/>
      <c r="B88" s="533"/>
      <c r="C88" s="533"/>
      <c r="D88" s="449" t="s">
        <v>189</v>
      </c>
      <c r="E88" s="24" t="s">
        <v>8</v>
      </c>
      <c r="F88" s="372" t="s">
        <v>49</v>
      </c>
      <c r="G88" s="374">
        <v>100</v>
      </c>
      <c r="H88" s="374">
        <v>100</v>
      </c>
      <c r="I88" s="375">
        <f t="shared" si="0"/>
        <v>100</v>
      </c>
      <c r="J88" s="585"/>
      <c r="K88" s="24"/>
      <c r="L88" s="35" t="s">
        <v>62</v>
      </c>
      <c r="M88" s="601"/>
    </row>
    <row r="89" spans="1:18" ht="96.75" customHeight="1" thickBot="1">
      <c r="A89" s="583"/>
      <c r="B89" s="533"/>
      <c r="C89" s="533"/>
      <c r="D89" s="457"/>
      <c r="E89" s="24" t="s">
        <v>9</v>
      </c>
      <c r="F89" s="372" t="s">
        <v>49</v>
      </c>
      <c r="G89" s="374">
        <v>100</v>
      </c>
      <c r="H89" s="374">
        <v>100</v>
      </c>
      <c r="I89" s="375">
        <f t="shared" si="0"/>
        <v>100</v>
      </c>
      <c r="J89" s="585"/>
      <c r="K89" s="24"/>
      <c r="L89" s="35" t="s">
        <v>62</v>
      </c>
      <c r="M89" s="601"/>
    </row>
    <row r="90" spans="1:18" ht="130.5" customHeight="1" thickBot="1">
      <c r="A90" s="583"/>
      <c r="B90" s="533"/>
      <c r="C90" s="533"/>
      <c r="D90" s="449" t="s">
        <v>190</v>
      </c>
      <c r="E90" s="24" t="s">
        <v>8</v>
      </c>
      <c r="F90" s="372" t="s">
        <v>49</v>
      </c>
      <c r="G90" s="374">
        <v>100</v>
      </c>
      <c r="H90" s="374">
        <v>100</v>
      </c>
      <c r="I90" s="375">
        <f t="shared" si="0"/>
        <v>100</v>
      </c>
      <c r="J90" s="585"/>
      <c r="K90" s="24"/>
      <c r="L90" s="35" t="s">
        <v>62</v>
      </c>
      <c r="M90" s="601"/>
    </row>
    <row r="91" spans="1:18" ht="96.75" customHeight="1" thickBot="1">
      <c r="A91" s="583"/>
      <c r="B91" s="533"/>
      <c r="C91" s="533"/>
      <c r="D91" s="450"/>
      <c r="E91" s="66" t="s">
        <v>9</v>
      </c>
      <c r="F91" s="377" t="s">
        <v>49</v>
      </c>
      <c r="G91" s="376">
        <v>100</v>
      </c>
      <c r="H91" s="376">
        <v>100</v>
      </c>
      <c r="I91" s="378">
        <f t="shared" si="0"/>
        <v>100</v>
      </c>
      <c r="J91" s="585"/>
      <c r="K91" s="66"/>
      <c r="L91" s="223" t="s">
        <v>62</v>
      </c>
      <c r="M91" s="601"/>
    </row>
    <row r="92" spans="1:18" ht="96.75" customHeight="1" thickBot="1">
      <c r="A92" s="583"/>
      <c r="B92" s="533"/>
      <c r="C92" s="533"/>
      <c r="D92" s="116" t="s">
        <v>204</v>
      </c>
      <c r="E92" s="35" t="s">
        <v>9</v>
      </c>
      <c r="F92" s="372" t="s">
        <v>49</v>
      </c>
      <c r="G92" s="372">
        <v>95</v>
      </c>
      <c r="H92" s="372">
        <v>95</v>
      </c>
      <c r="I92" s="373">
        <f t="shared" ref="I92" si="4">H92/G92*100</f>
        <v>100</v>
      </c>
      <c r="J92" s="586"/>
      <c r="K92" s="35"/>
      <c r="L92" s="35"/>
      <c r="M92" s="601"/>
      <c r="O92" s="579" t="s">
        <v>257</v>
      </c>
      <c r="P92" s="579"/>
      <c r="Q92" s="579"/>
      <c r="R92" s="579"/>
    </row>
    <row r="93" spans="1:18" ht="45" customHeight="1">
      <c r="A93" s="583"/>
      <c r="B93" s="533"/>
      <c r="C93" s="533"/>
      <c r="D93" s="370" t="s">
        <v>155</v>
      </c>
      <c r="E93" s="223" t="s">
        <v>141</v>
      </c>
      <c r="F93" s="377" t="s">
        <v>142</v>
      </c>
      <c r="G93" s="377">
        <f>ДДТ!G32+ДЭБС!G23</f>
        <v>244476</v>
      </c>
      <c r="H93" s="377">
        <f>ДДТ!H32+ДЭБС!H23</f>
        <v>238974</v>
      </c>
      <c r="I93" s="399">
        <f>H93/G93*100</f>
        <v>97.749472340843269</v>
      </c>
      <c r="J93" s="397">
        <f>I93</f>
        <v>97.749472340843269</v>
      </c>
      <c r="K93" s="223"/>
      <c r="L93" s="223" t="s">
        <v>62</v>
      </c>
      <c r="M93" s="601"/>
    </row>
    <row r="94" spans="1:18" ht="104.45" customHeight="1">
      <c r="A94" s="419" t="s">
        <v>100</v>
      </c>
      <c r="B94" s="425" t="s">
        <v>270</v>
      </c>
      <c r="C94" s="425" t="s">
        <v>272</v>
      </c>
      <c r="D94" s="425" t="s">
        <v>271</v>
      </c>
      <c r="E94" s="68" t="s">
        <v>9</v>
      </c>
      <c r="F94" s="400" t="s">
        <v>49</v>
      </c>
      <c r="G94" s="400">
        <v>100</v>
      </c>
      <c r="H94" s="400">
        <v>100</v>
      </c>
      <c r="I94" s="401">
        <f t="shared" ref="I94:I101" si="5">H94/G94*100</f>
        <v>100</v>
      </c>
      <c r="J94" s="402">
        <v>100</v>
      </c>
      <c r="K94" s="580"/>
      <c r="L94" s="400" t="s">
        <v>62</v>
      </c>
      <c r="M94" s="587">
        <f>(J94+J97)/2</f>
        <v>92.857142857142861</v>
      </c>
    </row>
    <row r="95" spans="1:18" ht="141" customHeight="1">
      <c r="A95" s="419"/>
      <c r="B95" s="425"/>
      <c r="C95" s="425"/>
      <c r="D95" s="425"/>
      <c r="E95" s="68" t="s">
        <v>273</v>
      </c>
      <c r="F95" s="400" t="s">
        <v>49</v>
      </c>
      <c r="G95" s="400">
        <v>100</v>
      </c>
      <c r="H95" s="400">
        <v>100</v>
      </c>
      <c r="I95" s="401">
        <f t="shared" si="5"/>
        <v>100</v>
      </c>
      <c r="J95" s="403"/>
      <c r="K95" s="581"/>
      <c r="L95" s="400" t="s">
        <v>62</v>
      </c>
      <c r="M95" s="587"/>
    </row>
    <row r="96" spans="1:18" ht="235.15" customHeight="1">
      <c r="A96" s="419"/>
      <c r="B96" s="425"/>
      <c r="C96" s="425"/>
      <c r="D96" s="425"/>
      <c r="E96" s="68" t="s">
        <v>291</v>
      </c>
      <c r="F96" s="400" t="s">
        <v>49</v>
      </c>
      <c r="G96" s="400">
        <v>100</v>
      </c>
      <c r="H96" s="400">
        <v>100</v>
      </c>
      <c r="I96" s="401">
        <f t="shared" si="5"/>
        <v>100</v>
      </c>
      <c r="J96" s="403"/>
      <c r="K96" s="581"/>
      <c r="L96" s="400" t="s">
        <v>62</v>
      </c>
      <c r="M96" s="587"/>
    </row>
    <row r="97" spans="1:13" ht="45" customHeight="1">
      <c r="A97" s="419"/>
      <c r="B97" s="425"/>
      <c r="C97" s="425"/>
      <c r="D97" s="68" t="s">
        <v>155</v>
      </c>
      <c r="E97" s="68" t="s">
        <v>275</v>
      </c>
      <c r="F97" s="400" t="s">
        <v>276</v>
      </c>
      <c r="G97" s="400">
        <v>7</v>
      </c>
      <c r="H97" s="400">
        <v>6</v>
      </c>
      <c r="I97" s="404">
        <f>H97/G97*100</f>
        <v>85.714285714285708</v>
      </c>
      <c r="J97" s="404">
        <f>I97</f>
        <v>85.714285714285708</v>
      </c>
      <c r="K97" s="581"/>
      <c r="L97" s="400" t="s">
        <v>62</v>
      </c>
      <c r="M97" s="587"/>
    </row>
    <row r="98" spans="1:13" ht="45" customHeight="1">
      <c r="A98" s="419"/>
      <c r="B98" s="425"/>
      <c r="C98" s="425"/>
      <c r="D98" s="425" t="s">
        <v>277</v>
      </c>
      <c r="E98" s="68" t="s">
        <v>9</v>
      </c>
      <c r="F98" s="400" t="s">
        <v>49</v>
      </c>
      <c r="G98" s="400">
        <v>100</v>
      </c>
      <c r="H98" s="400">
        <v>100</v>
      </c>
      <c r="I98" s="401">
        <f t="shared" si="5"/>
        <v>100</v>
      </c>
      <c r="J98" s="403">
        <v>100</v>
      </c>
      <c r="K98" s="581"/>
      <c r="L98" s="400" t="s">
        <v>62</v>
      </c>
      <c r="M98" s="588">
        <f>(J98+J101)/2</f>
        <v>100</v>
      </c>
    </row>
    <row r="99" spans="1:13" ht="127.5">
      <c r="A99" s="419"/>
      <c r="B99" s="425"/>
      <c r="C99" s="425"/>
      <c r="D99" s="425"/>
      <c r="E99" s="68" t="s">
        <v>273</v>
      </c>
      <c r="F99" s="400" t="s">
        <v>49</v>
      </c>
      <c r="G99" s="400">
        <v>100</v>
      </c>
      <c r="H99" s="400">
        <v>100</v>
      </c>
      <c r="I99" s="401">
        <f t="shared" si="5"/>
        <v>100</v>
      </c>
      <c r="J99" s="403"/>
      <c r="K99" s="581"/>
      <c r="L99" s="400" t="s">
        <v>62</v>
      </c>
      <c r="M99" s="589"/>
    </row>
    <row r="100" spans="1:13" ht="250.15" customHeight="1">
      <c r="A100" s="419"/>
      <c r="B100" s="425"/>
      <c r="C100" s="425"/>
      <c r="D100" s="425"/>
      <c r="E100" s="68" t="s">
        <v>292</v>
      </c>
      <c r="F100" s="400" t="s">
        <v>49</v>
      </c>
      <c r="G100" s="400">
        <v>100</v>
      </c>
      <c r="H100" s="400">
        <v>100</v>
      </c>
      <c r="I100" s="401">
        <f t="shared" si="5"/>
        <v>100</v>
      </c>
      <c r="J100" s="403"/>
      <c r="K100" s="581"/>
      <c r="L100" s="400" t="s">
        <v>62</v>
      </c>
      <c r="M100" s="589"/>
    </row>
    <row r="101" spans="1:13" ht="63">
      <c r="A101" s="419"/>
      <c r="B101" s="425"/>
      <c r="C101" s="425"/>
      <c r="D101" s="68" t="s">
        <v>155</v>
      </c>
      <c r="E101" s="68" t="s">
        <v>293</v>
      </c>
      <c r="F101" s="400" t="s">
        <v>276</v>
      </c>
      <c r="G101" s="400">
        <v>1</v>
      </c>
      <c r="H101" s="400">
        <v>1</v>
      </c>
      <c r="I101" s="401">
        <f t="shared" si="5"/>
        <v>100</v>
      </c>
      <c r="J101" s="401">
        <f>I101</f>
        <v>100</v>
      </c>
      <c r="K101" s="582"/>
      <c r="L101" s="400" t="s">
        <v>62</v>
      </c>
      <c r="M101" s="590"/>
    </row>
    <row r="102" spans="1:13" ht="15.75">
      <c r="A102" s="344"/>
      <c r="B102" s="367"/>
      <c r="C102" s="367"/>
      <c r="D102" s="62"/>
      <c r="E102" s="62"/>
      <c r="F102" s="405"/>
      <c r="G102" s="405"/>
      <c r="H102" s="405"/>
      <c r="I102" s="406"/>
      <c r="J102" s="407"/>
      <c r="K102" s="408"/>
      <c r="L102" s="405"/>
      <c r="M102" s="346"/>
    </row>
    <row r="103" spans="1:13">
      <c r="A103" s="1" t="s">
        <v>301</v>
      </c>
      <c r="G103" s="110" t="s">
        <v>302</v>
      </c>
      <c r="H103" s="333"/>
      <c r="I103" s="334"/>
      <c r="J103" s="334"/>
      <c r="K103" s="335"/>
      <c r="L103" s="335"/>
      <c r="M103" s="336"/>
    </row>
    <row r="104" spans="1:13">
      <c r="H104" s="333"/>
      <c r="I104" s="334"/>
      <c r="J104" s="334"/>
      <c r="K104" s="335"/>
      <c r="L104" s="335"/>
      <c r="M104" s="336"/>
    </row>
    <row r="105" spans="1:13">
      <c r="A105" s="1" t="s">
        <v>1</v>
      </c>
      <c r="G105" s="110" t="s">
        <v>26</v>
      </c>
    </row>
    <row r="108" spans="1:13">
      <c r="A108" s="1" t="s">
        <v>345</v>
      </c>
    </row>
  </sheetData>
  <mergeCells count="49">
    <mergeCell ref="M75:M79"/>
    <mergeCell ref="M80:M93"/>
    <mergeCell ref="J39:J49"/>
    <mergeCell ref="J27:J34"/>
    <mergeCell ref="M27:M38"/>
    <mergeCell ref="M39:M54"/>
    <mergeCell ref="M55:M68"/>
    <mergeCell ref="M69:M74"/>
    <mergeCell ref="J69:J72"/>
    <mergeCell ref="A27:A35"/>
    <mergeCell ref="B27:B35"/>
    <mergeCell ref="C27:C35"/>
    <mergeCell ref="J14:J21"/>
    <mergeCell ref="A9:M9"/>
    <mergeCell ref="A10:M10"/>
    <mergeCell ref="A11:M11"/>
    <mergeCell ref="A14:A26"/>
    <mergeCell ref="C14:C21"/>
    <mergeCell ref="B14:B21"/>
    <mergeCell ref="M25:M26"/>
    <mergeCell ref="M14:M24"/>
    <mergeCell ref="A75:A79"/>
    <mergeCell ref="B75:B79"/>
    <mergeCell ref="C75:C79"/>
    <mergeCell ref="A39:A54"/>
    <mergeCell ref="B39:B54"/>
    <mergeCell ref="C39:C54"/>
    <mergeCell ref="D62:D64"/>
    <mergeCell ref="J55:J64"/>
    <mergeCell ref="J75:J78"/>
    <mergeCell ref="D82:D83"/>
    <mergeCell ref="D84:D85"/>
    <mergeCell ref="D55:D57"/>
    <mergeCell ref="O92:R92"/>
    <mergeCell ref="D94:D96"/>
    <mergeCell ref="K94:K101"/>
    <mergeCell ref="D98:D100"/>
    <mergeCell ref="A94:A101"/>
    <mergeCell ref="B94:B101"/>
    <mergeCell ref="C94:C101"/>
    <mergeCell ref="A80:A93"/>
    <mergeCell ref="B80:B93"/>
    <mergeCell ref="C80:C93"/>
    <mergeCell ref="D86:D87"/>
    <mergeCell ref="D88:D89"/>
    <mergeCell ref="D90:D91"/>
    <mergeCell ref="J80:J92"/>
    <mergeCell ref="M94:M97"/>
    <mergeCell ref="M98:M101"/>
  </mergeCells>
  <pageMargins left="0.51181102362204722" right="0.31496062992125984" top="0.35433070866141736" bottom="0.35433070866141736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topLeftCell="A20" zoomScale="80" zoomScaleNormal="80" workbookViewId="0">
      <selection activeCell="H22" sqref="H22:H23"/>
    </sheetView>
  </sheetViews>
  <sheetFormatPr defaultColWidth="9.140625" defaultRowHeight="1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25.4257812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10.85546875" style="1" bestFit="1" customWidth="1"/>
    <col min="14" max="16" width="0" style="1" hidden="1" customWidth="1"/>
    <col min="17" max="16384" width="9.140625" style="1"/>
  </cols>
  <sheetData>
    <row r="1" spans="1:13">
      <c r="A1" s="2"/>
      <c r="L1" s="2"/>
      <c r="M1" s="2" t="s">
        <v>27</v>
      </c>
    </row>
    <row r="2" spans="1:13">
      <c r="A2" s="2"/>
      <c r="L2" s="2"/>
      <c r="M2" s="2" t="s">
        <v>28</v>
      </c>
    </row>
    <row r="3" spans="1:13">
      <c r="A3" s="2"/>
      <c r="L3" s="2"/>
      <c r="M3" s="2" t="s">
        <v>29</v>
      </c>
    </row>
    <row r="4" spans="1:13">
      <c r="A4" s="2"/>
      <c r="L4" s="2"/>
      <c r="M4" s="2" t="s">
        <v>30</v>
      </c>
    </row>
    <row r="5" spans="1:13">
      <c r="A5" s="2"/>
      <c r="L5" s="2"/>
      <c r="M5" s="2" t="s">
        <v>31</v>
      </c>
    </row>
    <row r="6" spans="1:13">
      <c r="A6" s="2"/>
      <c r="L6" s="2"/>
      <c r="M6" s="2" t="s">
        <v>32</v>
      </c>
    </row>
    <row r="7" spans="1:13">
      <c r="A7" s="2"/>
      <c r="L7" s="2"/>
      <c r="M7" s="2" t="s">
        <v>33</v>
      </c>
    </row>
    <row r="8" spans="1:13">
      <c r="A8" s="3"/>
    </row>
    <row r="9" spans="1:13">
      <c r="A9" s="420" t="s">
        <v>80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</row>
    <row r="10" spans="1:13">
      <c r="A10" s="420" t="s">
        <v>306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</row>
    <row r="11" spans="1:13">
      <c r="A11" s="420" t="s">
        <v>35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</row>
    <row r="12" spans="1:13">
      <c r="A12" s="3"/>
    </row>
    <row r="13" spans="1:13" ht="176.25" customHeight="1">
      <c r="A13" s="355" t="s">
        <v>36</v>
      </c>
      <c r="B13" s="355" t="s">
        <v>37</v>
      </c>
      <c r="C13" s="355" t="s">
        <v>38</v>
      </c>
      <c r="D13" s="355" t="s">
        <v>39</v>
      </c>
      <c r="E13" s="355" t="s">
        <v>2</v>
      </c>
      <c r="F13" s="355" t="s">
        <v>40</v>
      </c>
      <c r="G13" s="355" t="s">
        <v>41</v>
      </c>
      <c r="H13" s="355" t="s">
        <v>42</v>
      </c>
      <c r="I13" s="355" t="s">
        <v>147</v>
      </c>
      <c r="J13" s="355" t="s">
        <v>148</v>
      </c>
      <c r="K13" s="355" t="s">
        <v>45</v>
      </c>
      <c r="L13" s="355" t="s">
        <v>46</v>
      </c>
      <c r="M13" s="355" t="s">
        <v>47</v>
      </c>
    </row>
    <row r="14" spans="1:13" ht="96.75" customHeight="1">
      <c r="A14" s="419" t="s">
        <v>85</v>
      </c>
      <c r="B14" s="419" t="s">
        <v>0</v>
      </c>
      <c r="C14" s="419" t="s">
        <v>63</v>
      </c>
      <c r="D14" s="11" t="s">
        <v>157</v>
      </c>
      <c r="E14" s="11" t="s">
        <v>3</v>
      </c>
      <c r="F14" s="11" t="s">
        <v>49</v>
      </c>
      <c r="G14" s="11">
        <v>100</v>
      </c>
      <c r="H14" s="11">
        <v>100</v>
      </c>
      <c r="I14" s="70">
        <f>H14/G14*100</f>
        <v>100</v>
      </c>
      <c r="J14" s="421">
        <f>(I14+I15+I16+I17+I18+I19+I20+I21)/8</f>
        <v>100</v>
      </c>
      <c r="K14" s="11"/>
      <c r="L14" s="11" t="s">
        <v>62</v>
      </c>
      <c r="M14" s="53"/>
    </row>
    <row r="15" spans="1:13" ht="76.5">
      <c r="A15" s="419"/>
      <c r="B15" s="419"/>
      <c r="C15" s="419"/>
      <c r="D15" s="11"/>
      <c r="E15" s="11" t="s">
        <v>4</v>
      </c>
      <c r="F15" s="11" t="s">
        <v>49</v>
      </c>
      <c r="G15" s="11">
        <v>100</v>
      </c>
      <c r="H15" s="11">
        <v>100</v>
      </c>
      <c r="I15" s="70">
        <f t="shared" ref="I15:I26" si="0">H15/G15*100</f>
        <v>100</v>
      </c>
      <c r="J15" s="422"/>
      <c r="K15" s="11"/>
      <c r="L15" s="11" t="s">
        <v>62</v>
      </c>
      <c r="M15" s="53"/>
    </row>
    <row r="16" spans="1:13" ht="127.5" customHeight="1">
      <c r="A16" s="419"/>
      <c r="B16" s="419"/>
      <c r="C16" s="419"/>
      <c r="D16" s="11" t="s">
        <v>153</v>
      </c>
      <c r="E16" s="10" t="s">
        <v>3</v>
      </c>
      <c r="F16" s="11" t="s">
        <v>49</v>
      </c>
      <c r="G16" s="11">
        <v>100</v>
      </c>
      <c r="H16" s="11">
        <v>100</v>
      </c>
      <c r="I16" s="70">
        <f t="shared" si="0"/>
        <v>100</v>
      </c>
      <c r="J16" s="422"/>
      <c r="K16" s="11"/>
      <c r="L16" s="11" t="s">
        <v>62</v>
      </c>
      <c r="M16" s="53"/>
    </row>
    <row r="17" spans="1:15" ht="147.75" customHeight="1">
      <c r="A17" s="419"/>
      <c r="B17" s="419"/>
      <c r="C17" s="419"/>
      <c r="D17" s="11"/>
      <c r="E17" s="11" t="s">
        <v>4</v>
      </c>
      <c r="F17" s="11" t="s">
        <v>49</v>
      </c>
      <c r="G17" s="11">
        <v>100</v>
      </c>
      <c r="H17" s="11">
        <v>100</v>
      </c>
      <c r="I17" s="70">
        <f t="shared" si="0"/>
        <v>100</v>
      </c>
      <c r="J17" s="422"/>
      <c r="K17" s="11"/>
      <c r="L17" s="11" t="s">
        <v>62</v>
      </c>
      <c r="M17" s="53"/>
    </row>
    <row r="18" spans="1:15" ht="174.75" customHeight="1">
      <c r="A18" s="419"/>
      <c r="B18" s="419"/>
      <c r="C18" s="419"/>
      <c r="D18" s="11" t="s">
        <v>154</v>
      </c>
      <c r="E18" s="11" t="s">
        <v>3</v>
      </c>
      <c r="F18" s="11" t="s">
        <v>49</v>
      </c>
      <c r="G18" s="11">
        <v>100</v>
      </c>
      <c r="H18" s="11">
        <v>100</v>
      </c>
      <c r="I18" s="70">
        <f t="shared" si="0"/>
        <v>100</v>
      </c>
      <c r="J18" s="422"/>
      <c r="K18" s="11"/>
      <c r="L18" s="11" t="s">
        <v>62</v>
      </c>
      <c r="M18" s="53"/>
      <c r="O18" s="1" t="s">
        <v>59</v>
      </c>
    </row>
    <row r="19" spans="1:15" ht="150" customHeight="1">
      <c r="A19" s="419"/>
      <c r="B19" s="419"/>
      <c r="C19" s="419"/>
      <c r="D19" s="11"/>
      <c r="E19" s="11" t="s">
        <v>4</v>
      </c>
      <c r="F19" s="11" t="s">
        <v>49</v>
      </c>
      <c r="G19" s="11">
        <v>100</v>
      </c>
      <c r="H19" s="11">
        <v>100</v>
      </c>
      <c r="I19" s="70">
        <f t="shared" si="0"/>
        <v>100</v>
      </c>
      <c r="J19" s="422"/>
      <c r="K19" s="11"/>
      <c r="L19" s="11" t="s">
        <v>62</v>
      </c>
      <c r="M19" s="53"/>
    </row>
    <row r="20" spans="1:15" ht="228.75" customHeight="1">
      <c r="A20" s="419"/>
      <c r="B20" s="419"/>
      <c r="C20" s="419"/>
      <c r="D20" s="11" t="s">
        <v>158</v>
      </c>
      <c r="E20" s="11" t="s">
        <v>3</v>
      </c>
      <c r="F20" s="11" t="s">
        <v>49</v>
      </c>
      <c r="G20" s="11">
        <v>100</v>
      </c>
      <c r="H20" s="11">
        <v>100</v>
      </c>
      <c r="I20" s="70">
        <f t="shared" si="0"/>
        <v>100</v>
      </c>
      <c r="J20" s="422"/>
      <c r="K20" s="11"/>
      <c r="L20" s="11" t="s">
        <v>62</v>
      </c>
      <c r="M20" s="53"/>
      <c r="O20" s="1" t="s">
        <v>58</v>
      </c>
    </row>
    <row r="21" spans="1:15" ht="76.5">
      <c r="A21" s="419"/>
      <c r="B21" s="419"/>
      <c r="C21" s="419"/>
      <c r="D21" s="11"/>
      <c r="E21" s="11" t="s">
        <v>4</v>
      </c>
      <c r="F21" s="11" t="s">
        <v>49</v>
      </c>
      <c r="G21" s="11">
        <v>100</v>
      </c>
      <c r="H21" s="11">
        <v>100</v>
      </c>
      <c r="I21" s="70">
        <f t="shared" si="0"/>
        <v>100</v>
      </c>
      <c r="J21" s="422"/>
      <c r="K21" s="11"/>
      <c r="L21" s="11" t="s">
        <v>62</v>
      </c>
      <c r="M21" s="53"/>
    </row>
    <row r="22" spans="1:15" ht="96" customHeight="1">
      <c r="A22" s="419"/>
      <c r="B22" s="11"/>
      <c r="C22" s="11"/>
      <c r="D22" s="11" t="s">
        <v>207</v>
      </c>
      <c r="E22" s="11" t="s">
        <v>57</v>
      </c>
      <c r="F22" s="11" t="s">
        <v>50</v>
      </c>
      <c r="G22" s="11">
        <v>62</v>
      </c>
      <c r="H22" s="11">
        <v>64</v>
      </c>
      <c r="I22" s="70">
        <f>H22/G22*100</f>
        <v>103.2258064516129</v>
      </c>
      <c r="J22" s="424">
        <f>(I22+I23)/2</f>
        <v>101.61290322580645</v>
      </c>
      <c r="K22" s="11"/>
      <c r="L22" s="11" t="s">
        <v>62</v>
      </c>
      <c r="M22" s="53"/>
    </row>
    <row r="23" spans="1:15" ht="110.25" customHeight="1">
      <c r="A23" s="419"/>
      <c r="B23" s="11"/>
      <c r="C23" s="11"/>
      <c r="D23" s="11" t="s">
        <v>213</v>
      </c>
      <c r="E23" s="11" t="s">
        <v>57</v>
      </c>
      <c r="F23" s="11" t="s">
        <v>50</v>
      </c>
      <c r="G23" s="11">
        <v>48</v>
      </c>
      <c r="H23" s="11">
        <v>48</v>
      </c>
      <c r="I23" s="70">
        <f>H23/G23*100</f>
        <v>100</v>
      </c>
      <c r="J23" s="424"/>
      <c r="K23" s="70"/>
      <c r="L23" s="11" t="s">
        <v>62</v>
      </c>
      <c r="M23" s="53"/>
    </row>
    <row r="24" spans="1:15" hidden="1">
      <c r="A24" s="419"/>
      <c r="B24" s="11"/>
      <c r="C24" s="11"/>
      <c r="D24" s="11" t="s">
        <v>205</v>
      </c>
      <c r="E24" s="11"/>
      <c r="F24" s="11"/>
      <c r="G24" s="11"/>
      <c r="H24" s="11"/>
      <c r="I24" s="70"/>
      <c r="J24" s="19"/>
      <c r="K24" s="70"/>
      <c r="L24" s="11"/>
      <c r="M24" s="53"/>
    </row>
    <row r="25" spans="1:15">
      <c r="A25" s="419"/>
      <c r="B25" s="423" t="s">
        <v>192</v>
      </c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70">
        <f>(J14+J22)/2</f>
        <v>100.80645161290323</v>
      </c>
    </row>
    <row r="26" spans="1:15" ht="115.5" customHeight="1">
      <c r="A26" s="419"/>
      <c r="B26" s="355" t="s">
        <v>5</v>
      </c>
      <c r="C26" s="355" t="s">
        <v>63</v>
      </c>
      <c r="D26" s="11" t="s">
        <v>156</v>
      </c>
      <c r="E26" s="358" t="s">
        <v>6</v>
      </c>
      <c r="F26" s="11" t="s">
        <v>49</v>
      </c>
      <c r="G26" s="11">
        <v>100</v>
      </c>
      <c r="H26" s="11">
        <v>100</v>
      </c>
      <c r="I26" s="70">
        <f t="shared" si="0"/>
        <v>100</v>
      </c>
      <c r="J26" s="19">
        <v>100</v>
      </c>
      <c r="K26" s="11"/>
      <c r="L26" s="11" t="s">
        <v>62</v>
      </c>
      <c r="M26" s="53"/>
    </row>
    <row r="27" spans="1:15" ht="38.25">
      <c r="A27" s="419"/>
      <c r="B27" s="11"/>
      <c r="C27" s="11"/>
      <c r="D27" s="11" t="s">
        <v>155</v>
      </c>
      <c r="E27" s="11" t="s">
        <v>57</v>
      </c>
      <c r="F27" s="11" t="s">
        <v>50</v>
      </c>
      <c r="G27" s="11">
        <v>110</v>
      </c>
      <c r="H27" s="11">
        <v>112</v>
      </c>
      <c r="I27" s="70">
        <f>H27/G27*100</f>
        <v>101.81818181818181</v>
      </c>
      <c r="J27" s="19">
        <f>I27</f>
        <v>101.81818181818181</v>
      </c>
      <c r="K27" s="11"/>
      <c r="L27" s="11" t="s">
        <v>62</v>
      </c>
      <c r="M27" s="53"/>
    </row>
    <row r="28" spans="1:15">
      <c r="A28" s="355"/>
      <c r="B28" s="423" t="s">
        <v>192</v>
      </c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70">
        <f>(J26+J27)/2</f>
        <v>100.90909090909091</v>
      </c>
    </row>
    <row r="29" spans="1:15">
      <c r="A29" s="419" t="s">
        <v>149</v>
      </c>
      <c r="B29" s="419"/>
      <c r="C29" s="419"/>
      <c r="D29" s="11"/>
      <c r="E29" s="11"/>
      <c r="F29" s="11"/>
      <c r="G29" s="11"/>
      <c r="H29" s="11"/>
      <c r="I29" s="53"/>
      <c r="J29" s="26"/>
      <c r="K29" s="11"/>
      <c r="L29" s="11"/>
      <c r="M29" s="70">
        <f>(M25+M28)/2</f>
        <v>100.85777126099707</v>
      </c>
    </row>
    <row r="30" spans="1:15">
      <c r="A30" s="54"/>
      <c r="B30" s="55"/>
      <c r="C30" s="55"/>
      <c r="D30" s="55"/>
      <c r="E30" s="55"/>
      <c r="F30" s="55"/>
      <c r="G30" s="55"/>
      <c r="H30" s="55"/>
      <c r="I30" s="56"/>
      <c r="J30" s="57"/>
      <c r="K30" s="55"/>
      <c r="L30" s="55"/>
      <c r="M30" s="61"/>
    </row>
    <row r="31" spans="1:15">
      <c r="A31" s="54"/>
      <c r="B31" s="55"/>
      <c r="C31" s="55"/>
      <c r="D31" s="55"/>
      <c r="E31" s="55"/>
      <c r="F31" s="55"/>
      <c r="G31" s="55"/>
      <c r="H31" s="55"/>
      <c r="I31" s="56"/>
      <c r="J31" s="57"/>
      <c r="K31" s="55"/>
      <c r="L31" s="55"/>
      <c r="M31" s="61"/>
    </row>
    <row r="32" spans="1:15" ht="15.75" customHeight="1">
      <c r="A32" s="1" t="s">
        <v>150</v>
      </c>
    </row>
    <row r="33" spans="1:7" ht="15.75" customHeight="1">
      <c r="A33" s="1" t="s">
        <v>151</v>
      </c>
    </row>
    <row r="34" spans="1:7" ht="15.75" customHeight="1">
      <c r="A34" s="1" t="s">
        <v>300</v>
      </c>
    </row>
    <row r="35" spans="1:7" ht="27.75" customHeight="1">
      <c r="A35" s="1" t="s">
        <v>197</v>
      </c>
      <c r="G35" s="1" t="s">
        <v>198</v>
      </c>
    </row>
    <row r="36" spans="1:7" ht="27.75" customHeight="1"/>
    <row r="38" spans="1:7" ht="24" customHeight="1"/>
    <row r="41" spans="1:7" ht="15.75" customHeight="1"/>
    <row r="57" ht="15" customHeight="1"/>
    <row r="58" ht="15" hidden="1" customHeight="1"/>
    <row r="59" ht="15" customHeight="1"/>
    <row r="62" ht="15" customHeight="1"/>
    <row r="63" ht="15" hidden="1" customHeight="1"/>
    <row r="64" ht="15" customHeight="1"/>
    <row r="65" ht="15" customHeight="1"/>
    <row r="66" ht="15" customHeight="1"/>
    <row r="67" ht="15" customHeight="1"/>
    <row r="68" ht="15" hidden="1" customHeight="1"/>
    <row r="69" ht="15" customHeight="1"/>
  </sheetData>
  <mergeCells count="11">
    <mergeCell ref="A29:C29"/>
    <mergeCell ref="A9:M9"/>
    <mergeCell ref="A10:M10"/>
    <mergeCell ref="A11:M11"/>
    <mergeCell ref="A14:A27"/>
    <mergeCell ref="B14:B21"/>
    <mergeCell ref="C14:C21"/>
    <mergeCell ref="J14:J21"/>
    <mergeCell ref="B25:L25"/>
    <mergeCell ref="B28:L28"/>
    <mergeCell ref="J22:J2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topLeftCell="A22" workbookViewId="0">
      <selection activeCell="E35" sqref="E35"/>
    </sheetView>
  </sheetViews>
  <sheetFormatPr defaultColWidth="9.140625" defaultRowHeight="1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9.140625" style="1"/>
    <col min="14" max="16" width="0" style="1" hidden="1" customWidth="1"/>
    <col min="17" max="16384" width="9.140625" style="1"/>
  </cols>
  <sheetData>
    <row r="1" spans="1:16">
      <c r="A1" s="2"/>
      <c r="L1" s="2"/>
      <c r="M1" s="2" t="s">
        <v>27</v>
      </c>
    </row>
    <row r="2" spans="1:16">
      <c r="A2" s="2"/>
      <c r="L2" s="2"/>
      <c r="M2" s="2" t="s">
        <v>28</v>
      </c>
    </row>
    <row r="3" spans="1:16">
      <c r="A3" s="2"/>
      <c r="L3" s="2"/>
      <c r="M3" s="2" t="s">
        <v>29</v>
      </c>
    </row>
    <row r="4" spans="1:16">
      <c r="A4" s="2"/>
      <c r="L4" s="2"/>
      <c r="M4" s="2" t="s">
        <v>30</v>
      </c>
    </row>
    <row r="5" spans="1:16">
      <c r="A5" s="2"/>
      <c r="L5" s="2"/>
      <c r="M5" s="2" t="s">
        <v>31</v>
      </c>
    </row>
    <row r="6" spans="1:16">
      <c r="A6" s="2"/>
      <c r="L6" s="2"/>
      <c r="M6" s="2" t="s">
        <v>32</v>
      </c>
    </row>
    <row r="7" spans="1:16">
      <c r="A7" s="2"/>
      <c r="L7" s="2"/>
      <c r="M7" s="2" t="s">
        <v>33</v>
      </c>
    </row>
    <row r="8" spans="1:16">
      <c r="A8" s="3"/>
    </row>
    <row r="9" spans="1:16">
      <c r="A9" s="420" t="s">
        <v>80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</row>
    <row r="10" spans="1:16">
      <c r="A10" s="420" t="s">
        <v>310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</row>
    <row r="11" spans="1:16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</row>
    <row r="12" spans="1:16" ht="15.75" thickBot="1">
      <c r="A12" s="3"/>
    </row>
    <row r="13" spans="1:16" ht="166.5" thickBot="1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167</v>
      </c>
      <c r="J13" s="5" t="s">
        <v>168</v>
      </c>
      <c r="K13" s="5" t="s">
        <v>45</v>
      </c>
      <c r="L13" s="5" t="s">
        <v>46</v>
      </c>
      <c r="M13" s="5" t="s">
        <v>47</v>
      </c>
    </row>
    <row r="14" spans="1:16" ht="115.5" thickBot="1">
      <c r="A14" s="430" t="s">
        <v>101</v>
      </c>
      <c r="B14" s="430" t="s">
        <v>0</v>
      </c>
      <c r="C14" s="430" t="s">
        <v>63</v>
      </c>
      <c r="D14" s="6" t="s">
        <v>157</v>
      </c>
      <c r="E14" s="6" t="s">
        <v>3</v>
      </c>
      <c r="F14" s="6" t="s">
        <v>49</v>
      </c>
      <c r="G14" s="6">
        <v>100</v>
      </c>
      <c r="H14" s="6">
        <v>100</v>
      </c>
      <c r="I14" s="27">
        <f>H14/G14*100</f>
        <v>100</v>
      </c>
      <c r="J14" s="433">
        <v>100</v>
      </c>
      <c r="K14" s="6"/>
      <c r="L14" s="6" t="s">
        <v>62</v>
      </c>
      <c r="M14" s="40"/>
      <c r="N14" s="440">
        <f t="shared" ref="N14:P14" si="0">(K14+K23+K24+K20)/4</f>
        <v>0</v>
      </c>
      <c r="O14" s="440" t="e">
        <f t="shared" si="0"/>
        <v>#VALUE!</v>
      </c>
      <c r="P14" s="440">
        <f t="shared" si="0"/>
        <v>0</v>
      </c>
    </row>
    <row r="15" spans="1:16" ht="123" customHeight="1" thickBot="1">
      <c r="A15" s="431"/>
      <c r="B15" s="431"/>
      <c r="C15" s="431"/>
      <c r="D15" s="8"/>
      <c r="E15" s="8" t="s">
        <v>4</v>
      </c>
      <c r="F15" s="8" t="s">
        <v>49</v>
      </c>
      <c r="G15" s="8">
        <v>100</v>
      </c>
      <c r="H15" s="8">
        <v>100</v>
      </c>
      <c r="I15" s="25">
        <f t="shared" ref="I15:I23" si="1">H15/G15*100</f>
        <v>100</v>
      </c>
      <c r="J15" s="434"/>
      <c r="K15" s="8"/>
      <c r="L15" s="6" t="s">
        <v>62</v>
      </c>
      <c r="M15" s="42"/>
      <c r="N15" s="441"/>
      <c r="O15" s="441"/>
      <c r="P15" s="441"/>
    </row>
    <row r="16" spans="1:16" ht="115.9" customHeight="1" thickBot="1">
      <c r="A16" s="431"/>
      <c r="B16" s="431"/>
      <c r="C16" s="431"/>
      <c r="D16" s="8" t="s">
        <v>153</v>
      </c>
      <c r="E16" s="10" t="s">
        <v>3</v>
      </c>
      <c r="F16" s="8" t="s">
        <v>49</v>
      </c>
      <c r="G16" s="8">
        <v>100</v>
      </c>
      <c r="H16" s="8">
        <v>100</v>
      </c>
      <c r="I16" s="25">
        <f t="shared" si="1"/>
        <v>100</v>
      </c>
      <c r="J16" s="434"/>
      <c r="K16" s="8"/>
      <c r="L16" s="6" t="s">
        <v>62</v>
      </c>
      <c r="M16" s="42"/>
      <c r="N16" s="441"/>
      <c r="O16" s="441"/>
      <c r="P16" s="441"/>
    </row>
    <row r="17" spans="1:16" ht="160.15" customHeight="1" thickBot="1">
      <c r="A17" s="431"/>
      <c r="B17" s="431"/>
      <c r="C17" s="431"/>
      <c r="D17" s="8"/>
      <c r="E17" s="8" t="s">
        <v>4</v>
      </c>
      <c r="F17" s="8" t="s">
        <v>49</v>
      </c>
      <c r="G17" s="8">
        <v>100</v>
      </c>
      <c r="H17" s="8">
        <v>100</v>
      </c>
      <c r="I17" s="25">
        <f t="shared" si="1"/>
        <v>100</v>
      </c>
      <c r="J17" s="434"/>
      <c r="K17" s="8"/>
      <c r="L17" s="6" t="s">
        <v>62</v>
      </c>
      <c r="M17" s="42"/>
      <c r="N17" s="441"/>
      <c r="O17" s="441"/>
      <c r="P17" s="441"/>
    </row>
    <row r="18" spans="1:16" ht="184.15" customHeight="1" thickBot="1">
      <c r="A18" s="431"/>
      <c r="B18" s="431"/>
      <c r="C18" s="431"/>
      <c r="D18" s="8" t="s">
        <v>169</v>
      </c>
      <c r="E18" s="11" t="s">
        <v>3</v>
      </c>
      <c r="F18" s="8" t="s">
        <v>49</v>
      </c>
      <c r="G18" s="8">
        <v>100</v>
      </c>
      <c r="H18" s="8">
        <v>100</v>
      </c>
      <c r="I18" s="25">
        <f t="shared" si="1"/>
        <v>100</v>
      </c>
      <c r="J18" s="434"/>
      <c r="K18" s="8"/>
      <c r="L18" s="6" t="s">
        <v>62</v>
      </c>
      <c r="M18" s="42"/>
      <c r="N18" s="441"/>
      <c r="O18" s="441"/>
      <c r="P18" s="441"/>
    </row>
    <row r="19" spans="1:16" ht="156" customHeight="1" thickBot="1">
      <c r="A19" s="431"/>
      <c r="B19" s="431"/>
      <c r="C19" s="431"/>
      <c r="D19" s="8"/>
      <c r="E19" s="8" t="s">
        <v>4</v>
      </c>
      <c r="F19" s="8" t="s">
        <v>49</v>
      </c>
      <c r="G19" s="8">
        <v>100</v>
      </c>
      <c r="H19" s="8">
        <v>100</v>
      </c>
      <c r="I19" s="25">
        <f t="shared" si="1"/>
        <v>100</v>
      </c>
      <c r="J19" s="435"/>
      <c r="K19" s="8"/>
      <c r="L19" s="6" t="s">
        <v>62</v>
      </c>
      <c r="M19" s="42"/>
      <c r="N19" s="441"/>
      <c r="O19" s="441"/>
      <c r="P19" s="441"/>
    </row>
    <row r="20" spans="1:16" ht="79.5" customHeight="1" thickBot="1">
      <c r="A20" s="431"/>
      <c r="B20" s="431"/>
      <c r="C20" s="431"/>
      <c r="D20" s="8" t="s">
        <v>206</v>
      </c>
      <c r="E20" s="151" t="s">
        <v>57</v>
      </c>
      <c r="F20" s="152" t="s">
        <v>50</v>
      </c>
      <c r="G20" s="12">
        <v>94</v>
      </c>
      <c r="H20" s="12">
        <v>94</v>
      </c>
      <c r="I20" s="9">
        <f t="shared" si="1"/>
        <v>100</v>
      </c>
      <c r="J20" s="443">
        <f>(I20+I21)/2</f>
        <v>100</v>
      </c>
      <c r="K20" s="430"/>
      <c r="L20" s="6" t="s">
        <v>62</v>
      </c>
      <c r="M20" s="42"/>
      <c r="N20" s="441"/>
      <c r="O20" s="441"/>
      <c r="P20" s="441"/>
    </row>
    <row r="21" spans="1:16" ht="102" customHeight="1" thickBot="1">
      <c r="A21" s="431"/>
      <c r="B21" s="431"/>
      <c r="C21" s="431"/>
      <c r="D21" s="150" t="s">
        <v>209</v>
      </c>
      <c r="E21" s="151" t="s">
        <v>57</v>
      </c>
      <c r="F21" s="152" t="s">
        <v>50</v>
      </c>
      <c r="G21" s="67">
        <v>13</v>
      </c>
      <c r="H21" s="67">
        <v>13</v>
      </c>
      <c r="I21" s="85">
        <f t="shared" si="1"/>
        <v>100</v>
      </c>
      <c r="J21" s="444"/>
      <c r="K21" s="445"/>
      <c r="L21" s="6" t="s">
        <v>62</v>
      </c>
      <c r="M21" s="42"/>
      <c r="N21" s="441"/>
      <c r="O21" s="441"/>
      <c r="P21" s="441"/>
    </row>
    <row r="22" spans="1:16" ht="24" customHeight="1" thickBot="1">
      <c r="A22" s="431"/>
      <c r="B22" s="436" t="s">
        <v>170</v>
      </c>
      <c r="C22" s="437"/>
      <c r="D22" s="437"/>
      <c r="E22" s="437"/>
      <c r="F22" s="437"/>
      <c r="G22" s="437"/>
      <c r="H22" s="437"/>
      <c r="I22" s="437"/>
      <c r="J22" s="437"/>
      <c r="K22" s="438"/>
      <c r="L22" s="52"/>
      <c r="M22" s="70">
        <f>(J14+J20)/2</f>
        <v>100</v>
      </c>
      <c r="N22" s="442"/>
      <c r="O22" s="441"/>
      <c r="P22" s="441"/>
    </row>
    <row r="23" spans="1:16" ht="110.45" customHeight="1" thickBot="1">
      <c r="A23" s="431"/>
      <c r="B23" s="76" t="s">
        <v>5</v>
      </c>
      <c r="C23" s="76" t="s">
        <v>63</v>
      </c>
      <c r="D23" s="81" t="s">
        <v>156</v>
      </c>
      <c r="E23" s="86" t="s">
        <v>6</v>
      </c>
      <c r="F23" s="87" t="s">
        <v>49</v>
      </c>
      <c r="G23" s="8">
        <v>100</v>
      </c>
      <c r="H23" s="8">
        <v>100</v>
      </c>
      <c r="I23" s="25">
        <f t="shared" si="1"/>
        <v>100</v>
      </c>
      <c r="J23" s="78">
        <v>100</v>
      </c>
      <c r="K23" s="8"/>
      <c r="L23" s="6" t="s">
        <v>62</v>
      </c>
      <c r="M23" s="42"/>
      <c r="N23" s="441"/>
      <c r="O23" s="441"/>
      <c r="P23" s="441"/>
    </row>
    <row r="24" spans="1:16" ht="38.25">
      <c r="A24" s="432"/>
      <c r="B24" s="58"/>
      <c r="C24" s="58"/>
      <c r="D24" s="12" t="s">
        <v>155</v>
      </c>
      <c r="E24" s="12" t="s">
        <v>57</v>
      </c>
      <c r="F24" s="12" t="s">
        <v>50</v>
      </c>
      <c r="G24" s="12">
        <v>107</v>
      </c>
      <c r="H24" s="66">
        <v>107</v>
      </c>
      <c r="I24" s="63">
        <f>H24/G24*100</f>
        <v>100</v>
      </c>
      <c r="J24" s="72">
        <f>I24</f>
        <v>100</v>
      </c>
      <c r="K24" s="12"/>
      <c r="L24" s="67" t="s">
        <v>62</v>
      </c>
      <c r="M24" s="84"/>
      <c r="N24" s="441"/>
      <c r="O24" s="441"/>
      <c r="P24" s="441"/>
    </row>
    <row r="25" spans="1:16">
      <c r="A25" s="54"/>
      <c r="B25" s="437" t="s">
        <v>170</v>
      </c>
      <c r="C25" s="437"/>
      <c r="D25" s="437"/>
      <c r="E25" s="437"/>
      <c r="F25" s="437"/>
      <c r="G25" s="437"/>
      <c r="H25" s="437"/>
      <c r="I25" s="437"/>
      <c r="J25" s="437"/>
      <c r="K25" s="439"/>
      <c r="L25" s="11"/>
      <c r="M25" s="70">
        <f>(J23+J24)/2</f>
        <v>100</v>
      </c>
      <c r="N25" s="61"/>
      <c r="O25" s="61"/>
      <c r="P25" s="61"/>
    </row>
    <row r="26" spans="1:16">
      <c r="A26" s="83"/>
      <c r="B26" s="437" t="s">
        <v>170</v>
      </c>
      <c r="C26" s="437"/>
      <c r="D26" s="437"/>
      <c r="E26" s="437"/>
      <c r="F26" s="437"/>
      <c r="G26" s="437"/>
      <c r="H26" s="437"/>
      <c r="I26" s="437"/>
      <c r="J26" s="437"/>
      <c r="K26" s="439"/>
      <c r="L26" s="11"/>
      <c r="M26" s="26">
        <f>(M22+M25)/2</f>
        <v>100</v>
      </c>
    </row>
    <row r="27" spans="1:16">
      <c r="A27" s="1" t="s">
        <v>150</v>
      </c>
      <c r="G27" s="55"/>
      <c r="H27" s="62"/>
      <c r="I27" s="56"/>
      <c r="J27" s="57"/>
      <c r="K27" s="55"/>
      <c r="L27" s="55"/>
      <c r="M27" s="61"/>
    </row>
    <row r="28" spans="1:16">
      <c r="A28" s="1" t="s">
        <v>151</v>
      </c>
      <c r="G28" s="55"/>
      <c r="H28" s="62"/>
      <c r="I28" s="56"/>
      <c r="J28" s="57"/>
      <c r="K28" s="55"/>
      <c r="L28" s="55"/>
      <c r="M28" s="61"/>
    </row>
    <row r="29" spans="1:16">
      <c r="A29" s="1" t="s">
        <v>309</v>
      </c>
    </row>
    <row r="32" spans="1:16">
      <c r="A32" s="1" t="s">
        <v>102</v>
      </c>
      <c r="G32" s="1" t="s">
        <v>103</v>
      </c>
    </row>
    <row r="33" ht="15.6" customHeight="1"/>
    <row r="34" ht="14.45" hidden="1" customHeight="1"/>
    <row r="35" ht="25.15" customHeight="1"/>
    <row r="36" ht="24" customHeight="1"/>
    <row r="37" ht="0.6" customHeight="1"/>
    <row r="38" ht="15.75" customHeight="1"/>
    <row r="57" ht="16.149999999999999" customHeight="1"/>
    <row r="59" ht="15" customHeight="1"/>
    <row r="60" ht="0.6" customHeight="1"/>
    <row r="61" ht="18" customHeight="1"/>
    <row r="62" ht="16.149999999999999" customHeight="1"/>
    <row r="63" ht="15" customHeight="1"/>
    <row r="65" ht="15" customHeight="1"/>
    <row r="66" ht="15" customHeight="1"/>
    <row r="67" ht="13.9" customHeight="1"/>
    <row r="69" ht="15" customHeight="1"/>
    <row r="71" ht="14.45" customHeight="1"/>
    <row r="72" ht="16.899999999999999" hidden="1" customHeight="1"/>
    <row r="73" ht="16.149999999999999" customHeight="1"/>
    <row r="74" ht="15.75" customHeight="1"/>
    <row r="75" ht="15" customHeight="1"/>
    <row r="77" ht="15" customHeight="1"/>
    <row r="78" ht="19.149999999999999" customHeight="1"/>
  </sheetData>
  <mergeCells count="15">
    <mergeCell ref="B25:K25"/>
    <mergeCell ref="B26:K26"/>
    <mergeCell ref="N14:N24"/>
    <mergeCell ref="O14:O24"/>
    <mergeCell ref="P14:P24"/>
    <mergeCell ref="J20:J21"/>
    <mergeCell ref="K20:K21"/>
    <mergeCell ref="A9:M9"/>
    <mergeCell ref="A10:M10"/>
    <mergeCell ref="A11:M11"/>
    <mergeCell ref="A14:A24"/>
    <mergeCell ref="B14:B21"/>
    <mergeCell ref="C14:C21"/>
    <mergeCell ref="J14:J19"/>
    <mergeCell ref="B22:K22"/>
  </mergeCells>
  <pageMargins left="0" right="0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topLeftCell="A22" workbookViewId="0">
      <selection activeCell="G23" sqref="G23"/>
    </sheetView>
  </sheetViews>
  <sheetFormatPr defaultColWidth="9.140625" defaultRowHeight="15"/>
  <cols>
    <col min="1" max="1" width="10.85546875" style="110" customWidth="1"/>
    <col min="2" max="2" width="14.7109375" style="110" customWidth="1"/>
    <col min="3" max="3" width="9.5703125" style="110" customWidth="1"/>
    <col min="4" max="4" width="11.42578125" style="110" customWidth="1"/>
    <col min="5" max="5" width="14.85546875" style="110" customWidth="1"/>
    <col min="6" max="6" width="7.85546875" style="272" customWidth="1"/>
    <col min="7" max="7" width="12.5703125" style="110" customWidth="1"/>
    <col min="8" max="8" width="13.28515625" style="110" customWidth="1"/>
    <col min="9" max="9" width="15.140625" style="110" customWidth="1"/>
    <col min="10" max="10" width="11.42578125" style="110" customWidth="1"/>
    <col min="11" max="11" width="12.28515625" style="110" customWidth="1"/>
    <col min="12" max="12" width="13.7109375" style="110" customWidth="1"/>
    <col min="13" max="13" width="10" style="110" bestFit="1" customWidth="1"/>
    <col min="14" max="16" width="0" style="110" hidden="1" customWidth="1"/>
    <col min="17" max="16384" width="9.140625" style="110"/>
  </cols>
  <sheetData>
    <row r="1" spans="1:13">
      <c r="A1" s="109"/>
      <c r="L1" s="109"/>
      <c r="M1" s="109" t="s">
        <v>27</v>
      </c>
    </row>
    <row r="2" spans="1:13">
      <c r="A2" s="109"/>
      <c r="L2" s="109"/>
      <c r="M2" s="109" t="s">
        <v>28</v>
      </c>
    </row>
    <row r="3" spans="1:13">
      <c r="A3" s="109"/>
      <c r="L3" s="109"/>
      <c r="M3" s="109" t="s">
        <v>29</v>
      </c>
    </row>
    <row r="4" spans="1:13">
      <c r="A4" s="109"/>
      <c r="L4" s="109"/>
      <c r="M4" s="109" t="s">
        <v>30</v>
      </c>
    </row>
    <row r="5" spans="1:13">
      <c r="A5" s="109"/>
      <c r="L5" s="109"/>
      <c r="M5" s="109" t="s">
        <v>31</v>
      </c>
    </row>
    <row r="6" spans="1:13">
      <c r="A6" s="109"/>
      <c r="L6" s="109"/>
      <c r="M6" s="109" t="s">
        <v>32</v>
      </c>
    </row>
    <row r="7" spans="1:13">
      <c r="A7" s="109"/>
      <c r="L7" s="109"/>
      <c r="M7" s="109" t="s">
        <v>33</v>
      </c>
    </row>
    <row r="8" spans="1:13">
      <c r="A8" s="111"/>
    </row>
    <row r="9" spans="1:13">
      <c r="A9" s="426" t="s">
        <v>80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</row>
    <row r="10" spans="1:13">
      <c r="A10" s="426" t="s">
        <v>317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</row>
    <row r="11" spans="1:13">
      <c r="A11" s="426" t="s">
        <v>35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</row>
    <row r="12" spans="1:13" ht="15.75" thickBot="1">
      <c r="A12" s="111"/>
    </row>
    <row r="13" spans="1:13" ht="187.5" customHeight="1" thickBot="1">
      <c r="A13" s="112" t="s">
        <v>36</v>
      </c>
      <c r="B13" s="255" t="s">
        <v>37</v>
      </c>
      <c r="C13" s="255" t="s">
        <v>38</v>
      </c>
      <c r="D13" s="255" t="s">
        <v>39</v>
      </c>
      <c r="E13" s="255" t="s">
        <v>2</v>
      </c>
      <c r="F13" s="255" t="s">
        <v>40</v>
      </c>
      <c r="G13" s="255" t="s">
        <v>41</v>
      </c>
      <c r="H13" s="255" t="s">
        <v>42</v>
      </c>
      <c r="I13" s="255" t="s">
        <v>147</v>
      </c>
      <c r="J13" s="255" t="s">
        <v>148</v>
      </c>
      <c r="K13" s="255" t="s">
        <v>45</v>
      </c>
      <c r="L13" s="255" t="s">
        <v>46</v>
      </c>
      <c r="M13" s="255" t="s">
        <v>47</v>
      </c>
    </row>
    <row r="14" spans="1:13" ht="115.5" thickBot="1">
      <c r="A14" s="449" t="s">
        <v>96</v>
      </c>
      <c r="B14" s="449" t="s">
        <v>0</v>
      </c>
      <c r="C14" s="449" t="s">
        <v>63</v>
      </c>
      <c r="D14" s="35" t="s">
        <v>152</v>
      </c>
      <c r="E14" s="35" t="s">
        <v>3</v>
      </c>
      <c r="F14" s="255" t="s">
        <v>49</v>
      </c>
      <c r="G14" s="35">
        <v>100</v>
      </c>
      <c r="H14" s="35">
        <v>100</v>
      </c>
      <c r="I14" s="113">
        <f>H14/G14*100</f>
        <v>100</v>
      </c>
      <c r="J14" s="452">
        <v>100</v>
      </c>
      <c r="K14" s="35"/>
      <c r="L14" s="35" t="s">
        <v>62</v>
      </c>
      <c r="M14" s="257"/>
    </row>
    <row r="15" spans="1:13" ht="129" customHeight="1" thickBot="1">
      <c r="A15" s="450"/>
      <c r="B15" s="450"/>
      <c r="C15" s="450"/>
      <c r="D15" s="24"/>
      <c r="E15" s="24" t="s">
        <v>4</v>
      </c>
      <c r="F15" s="273" t="s">
        <v>49</v>
      </c>
      <c r="G15" s="24">
        <v>100</v>
      </c>
      <c r="H15" s="24">
        <v>100</v>
      </c>
      <c r="I15" s="114">
        <f t="shared" ref="I15:I25" si="0">H15/G15*100</f>
        <v>100</v>
      </c>
      <c r="J15" s="453"/>
      <c r="K15" s="24"/>
      <c r="L15" s="35" t="s">
        <v>62</v>
      </c>
      <c r="M15" s="258"/>
    </row>
    <row r="16" spans="1:13" ht="114" customHeight="1" thickBot="1">
      <c r="A16" s="450"/>
      <c r="B16" s="450"/>
      <c r="C16" s="450"/>
      <c r="D16" s="24" t="s">
        <v>153</v>
      </c>
      <c r="E16" s="131" t="s">
        <v>3</v>
      </c>
      <c r="F16" s="273" t="s">
        <v>49</v>
      </c>
      <c r="G16" s="24">
        <v>100</v>
      </c>
      <c r="H16" s="24">
        <v>100</v>
      </c>
      <c r="I16" s="114">
        <f t="shared" si="0"/>
        <v>100</v>
      </c>
      <c r="J16" s="453"/>
      <c r="K16" s="24"/>
      <c r="L16" s="35" t="s">
        <v>62</v>
      </c>
      <c r="M16" s="258"/>
    </row>
    <row r="17" spans="1:15" ht="141" thickBot="1">
      <c r="A17" s="450"/>
      <c r="B17" s="450"/>
      <c r="C17" s="450"/>
      <c r="D17" s="24"/>
      <c r="E17" s="24" t="s">
        <v>4</v>
      </c>
      <c r="F17" s="273" t="s">
        <v>49</v>
      </c>
      <c r="G17" s="24">
        <v>100</v>
      </c>
      <c r="H17" s="24">
        <v>100</v>
      </c>
      <c r="I17" s="114">
        <f t="shared" si="0"/>
        <v>100</v>
      </c>
      <c r="J17" s="453"/>
      <c r="K17" s="24"/>
      <c r="L17" s="35" t="s">
        <v>62</v>
      </c>
      <c r="M17" s="258"/>
    </row>
    <row r="18" spans="1:15" ht="204.75" thickBot="1">
      <c r="A18" s="450"/>
      <c r="B18" s="450"/>
      <c r="C18" s="450"/>
      <c r="D18" s="66" t="s">
        <v>86</v>
      </c>
      <c r="E18" s="68" t="s">
        <v>3</v>
      </c>
      <c r="F18" s="273" t="s">
        <v>49</v>
      </c>
      <c r="G18" s="24">
        <v>100</v>
      </c>
      <c r="H18" s="24">
        <v>100</v>
      </c>
      <c r="I18" s="114">
        <f t="shared" si="0"/>
        <v>100</v>
      </c>
      <c r="J18" s="453"/>
      <c r="K18" s="24"/>
      <c r="L18" s="35" t="s">
        <v>62</v>
      </c>
      <c r="M18" s="258"/>
      <c r="O18" s="110" t="s">
        <v>59</v>
      </c>
    </row>
    <row r="19" spans="1:15" ht="141" thickBot="1">
      <c r="A19" s="450"/>
      <c r="B19" s="450"/>
      <c r="C19" s="450"/>
      <c r="D19" s="24"/>
      <c r="E19" s="24" t="s">
        <v>4</v>
      </c>
      <c r="F19" s="273" t="s">
        <v>49</v>
      </c>
      <c r="G19" s="24">
        <v>100</v>
      </c>
      <c r="H19" s="24">
        <v>100</v>
      </c>
      <c r="I19" s="114">
        <f t="shared" si="0"/>
        <v>100</v>
      </c>
      <c r="J19" s="453"/>
      <c r="K19" s="24"/>
      <c r="L19" s="35" t="s">
        <v>62</v>
      </c>
      <c r="M19" s="258"/>
    </row>
    <row r="20" spans="1:15" ht="166.5" thickBot="1">
      <c r="A20" s="450"/>
      <c r="B20" s="450"/>
      <c r="C20" s="450"/>
      <c r="D20" s="24" t="s">
        <v>84</v>
      </c>
      <c r="E20" s="68" t="s">
        <v>3</v>
      </c>
      <c r="F20" s="273" t="s">
        <v>49</v>
      </c>
      <c r="G20" s="66">
        <v>100</v>
      </c>
      <c r="H20" s="66">
        <v>100</v>
      </c>
      <c r="I20" s="114">
        <f t="shared" si="0"/>
        <v>100</v>
      </c>
      <c r="J20" s="453"/>
      <c r="K20" s="24"/>
      <c r="L20" s="35" t="s">
        <v>62</v>
      </c>
      <c r="M20" s="258"/>
      <c r="O20" s="110" t="s">
        <v>58</v>
      </c>
    </row>
    <row r="21" spans="1:15" ht="141" thickBot="1">
      <c r="A21" s="450"/>
      <c r="B21" s="450"/>
      <c r="C21" s="450"/>
      <c r="D21" s="35"/>
      <c r="E21" s="24" t="s">
        <v>4</v>
      </c>
      <c r="F21" s="273" t="s">
        <v>49</v>
      </c>
      <c r="G21" s="35">
        <v>100</v>
      </c>
      <c r="H21" s="35">
        <v>100</v>
      </c>
      <c r="I21" s="114">
        <f t="shared" si="0"/>
        <v>100</v>
      </c>
      <c r="J21" s="454"/>
      <c r="K21" s="66"/>
      <c r="L21" s="121" t="s">
        <v>62</v>
      </c>
      <c r="M21" s="428"/>
    </row>
    <row r="22" spans="1:15" ht="77.25" thickBot="1">
      <c r="A22" s="450"/>
      <c r="B22" s="450"/>
      <c r="C22" s="450"/>
      <c r="D22" s="274" t="s">
        <v>207</v>
      </c>
      <c r="E22" s="24" t="s">
        <v>57</v>
      </c>
      <c r="F22" s="24" t="s">
        <v>50</v>
      </c>
      <c r="G22" s="24">
        <f>146+40</f>
        <v>186</v>
      </c>
      <c r="H22" s="24">
        <v>178</v>
      </c>
      <c r="I22" s="129">
        <f>H22/G22*100</f>
        <v>95.6989247311828</v>
      </c>
      <c r="J22" s="455">
        <f>(I22+I23)/2</f>
        <v>97.849462365591393</v>
      </c>
      <c r="K22" s="66"/>
      <c r="L22" s="196" t="s">
        <v>62</v>
      </c>
      <c r="M22" s="428"/>
    </row>
    <row r="23" spans="1:15" ht="102.75" thickBot="1">
      <c r="A23" s="450"/>
      <c r="B23" s="457"/>
      <c r="C23" s="457"/>
      <c r="D23" s="275" t="s">
        <v>208</v>
      </c>
      <c r="E23" s="66" t="s">
        <v>57</v>
      </c>
      <c r="F23" s="66" t="s">
        <v>50</v>
      </c>
      <c r="G23" s="66">
        <f>28+5</f>
        <v>33</v>
      </c>
      <c r="H23" s="62">
        <f>G23</f>
        <v>33</v>
      </c>
      <c r="I23" s="276">
        <v>100</v>
      </c>
      <c r="J23" s="456"/>
      <c r="K23" s="182"/>
      <c r="L23" s="221" t="s">
        <v>62</v>
      </c>
      <c r="M23" s="428"/>
    </row>
    <row r="24" spans="1:15">
      <c r="A24" s="451"/>
      <c r="B24" s="189" t="s">
        <v>170</v>
      </c>
      <c r="C24" s="189"/>
      <c r="D24" s="68"/>
      <c r="E24" s="68"/>
      <c r="F24" s="68"/>
      <c r="G24" s="68"/>
      <c r="H24" s="68"/>
      <c r="I24" s="68"/>
      <c r="J24" s="68"/>
      <c r="K24" s="68"/>
      <c r="L24" s="68"/>
      <c r="M24" s="122">
        <f>(J14+J22)/2</f>
        <v>98.924731182795696</v>
      </c>
    </row>
    <row r="25" spans="1:15" ht="115.5" customHeight="1" thickBot="1">
      <c r="A25" s="450"/>
      <c r="B25" s="314" t="s">
        <v>5</v>
      </c>
      <c r="C25" s="256" t="s">
        <v>63</v>
      </c>
      <c r="D25" s="258" t="s">
        <v>156</v>
      </c>
      <c r="E25" s="277" t="s">
        <v>6</v>
      </c>
      <c r="F25" s="273" t="s">
        <v>49</v>
      </c>
      <c r="G25" s="24">
        <v>100</v>
      </c>
      <c r="H25" s="114">
        <v>100</v>
      </c>
      <c r="I25" s="114">
        <f t="shared" si="0"/>
        <v>100</v>
      </c>
      <c r="J25" s="261">
        <f>I25</f>
        <v>100</v>
      </c>
      <c r="K25" s="24"/>
      <c r="L25" s="24" t="s">
        <v>62</v>
      </c>
      <c r="M25" s="458"/>
    </row>
    <row r="26" spans="1:15" ht="37.5" customHeight="1">
      <c r="A26" s="451"/>
      <c r="B26" s="182"/>
      <c r="C26" s="182"/>
      <c r="D26" s="182" t="s">
        <v>155</v>
      </c>
      <c r="E26" s="66" t="s">
        <v>57</v>
      </c>
      <c r="F26" s="66" t="s">
        <v>50</v>
      </c>
      <c r="G26" s="66">
        <v>219</v>
      </c>
      <c r="H26" s="66">
        <v>211</v>
      </c>
      <c r="I26" s="263">
        <f>H26/G26*100</f>
        <v>96.347031963470315</v>
      </c>
      <c r="J26" s="278">
        <f>I26</f>
        <v>96.347031963470315</v>
      </c>
      <c r="K26" s="66"/>
      <c r="L26" s="223" t="s">
        <v>62</v>
      </c>
      <c r="M26" s="459"/>
    </row>
    <row r="27" spans="1:15" ht="15" customHeight="1">
      <c r="A27" s="271"/>
      <c r="B27" s="68" t="s">
        <v>170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122">
        <f>(J26+J25)/2</f>
        <v>98.173515981735164</v>
      </c>
    </row>
    <row r="28" spans="1:15">
      <c r="A28" s="446" t="s">
        <v>196</v>
      </c>
      <c r="B28" s="447"/>
      <c r="C28" s="448"/>
      <c r="D28" s="68"/>
      <c r="E28" s="68"/>
      <c r="F28" s="68"/>
      <c r="G28" s="68"/>
      <c r="H28" s="68"/>
      <c r="I28" s="265"/>
      <c r="J28" s="270"/>
      <c r="K28" s="68"/>
      <c r="L28" s="68"/>
      <c r="M28" s="264">
        <f>(M24+M27)/2</f>
        <v>98.549123582265423</v>
      </c>
    </row>
    <row r="29" spans="1:15" ht="15.75" customHeight="1">
      <c r="A29" s="110" t="s">
        <v>150</v>
      </c>
      <c r="F29" s="110"/>
    </row>
    <row r="30" spans="1:15" ht="15.75" customHeight="1">
      <c r="A30" s="110" t="s">
        <v>151</v>
      </c>
      <c r="F30" s="110"/>
    </row>
    <row r="31" spans="1:15" ht="15.75" customHeight="1">
      <c r="A31" s="110" t="s">
        <v>324</v>
      </c>
      <c r="F31" s="110"/>
    </row>
    <row r="32" spans="1:15" ht="15.75" customHeight="1">
      <c r="F32" s="110"/>
    </row>
    <row r="33" spans="1:7" ht="15.75" customHeight="1">
      <c r="A33" s="110" t="s">
        <v>90</v>
      </c>
      <c r="F33" s="110"/>
      <c r="G33" s="110" t="s">
        <v>181</v>
      </c>
    </row>
    <row r="34" spans="1:7" ht="15.75" customHeight="1"/>
    <row r="35" spans="1:7" ht="15.75" customHeight="1"/>
    <row r="36" spans="1:7" ht="15.75" customHeight="1"/>
    <row r="37" spans="1:7" ht="15.75" customHeight="1"/>
    <row r="38" spans="1:7" ht="15.75" customHeight="1"/>
    <row r="39" spans="1:7" ht="15.75" customHeight="1"/>
    <row r="41" spans="1:7" ht="34.5" customHeight="1"/>
    <row r="42" spans="1:7" ht="101.25" customHeight="1"/>
    <row r="43" spans="1:7" ht="27" customHeight="1"/>
    <row r="45" spans="1:7" ht="13.5" customHeight="1"/>
    <row r="61" ht="15" customHeight="1"/>
    <row r="62" ht="15.75" customHeight="1"/>
    <row r="63" ht="15.75" hidden="1" customHeight="1"/>
    <row r="64" ht="15.75" customHeight="1"/>
    <row r="65" ht="15.75" customHeight="1"/>
    <row r="66" ht="15.75" customHeight="1"/>
    <row r="67" ht="15.75" customHeight="1"/>
    <row r="68" ht="15.75" hidden="1" customHeight="1"/>
    <row r="69" ht="15.75" customHeight="1"/>
    <row r="70" ht="15.75" customHeight="1"/>
    <row r="71" ht="15.75" customHeight="1"/>
    <row r="72" ht="15.75" customHeight="1"/>
    <row r="73" ht="15.75" hidden="1" customHeight="1"/>
    <row r="74" ht="15.75" customHeight="1"/>
    <row r="75" ht="15.75" customHeight="1"/>
    <row r="77" ht="15.75" customHeight="1"/>
    <row r="78" ht="15.75" customHeight="1"/>
    <row r="79" ht="15.75" customHeight="1"/>
  </sheetData>
  <mergeCells count="11">
    <mergeCell ref="A28:C28"/>
    <mergeCell ref="A14:A26"/>
    <mergeCell ref="A9:M9"/>
    <mergeCell ref="A10:M10"/>
    <mergeCell ref="A11:M11"/>
    <mergeCell ref="J14:J21"/>
    <mergeCell ref="J22:J23"/>
    <mergeCell ref="M21:M23"/>
    <mergeCell ref="C14:C23"/>
    <mergeCell ref="B14:B23"/>
    <mergeCell ref="M25:M26"/>
  </mergeCells>
  <pageMargins left="0.11811023622047245" right="0.11811023622047245" top="0.19685039370078741" bottom="0.19685039370078741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2"/>
  <sheetViews>
    <sheetView topLeftCell="A16" workbookViewId="0">
      <selection activeCell="D18" sqref="D18"/>
    </sheetView>
  </sheetViews>
  <sheetFormatPr defaultColWidth="9.140625" defaultRowHeight="15"/>
  <cols>
    <col min="1" max="1" width="15.42578125" style="110" customWidth="1"/>
    <col min="2" max="2" width="14.7109375" style="110" customWidth="1"/>
    <col min="3" max="3" width="13.85546875" style="110" customWidth="1"/>
    <col min="4" max="4" width="11.42578125" style="110" customWidth="1"/>
    <col min="5" max="5" width="14.85546875" style="110" customWidth="1"/>
    <col min="6" max="6" width="10.7109375" style="110" customWidth="1"/>
    <col min="7" max="7" width="14.28515625" style="110" customWidth="1"/>
    <col min="8" max="8" width="13.28515625" style="110" customWidth="1"/>
    <col min="9" max="9" width="15.140625" style="110" customWidth="1"/>
    <col min="10" max="10" width="11.42578125" style="110" customWidth="1"/>
    <col min="11" max="11" width="12.28515625" style="110" customWidth="1"/>
    <col min="12" max="12" width="13.7109375" style="110" customWidth="1"/>
    <col min="13" max="13" width="9.140625" style="110"/>
    <col min="14" max="16" width="0" style="110" hidden="1" customWidth="1"/>
    <col min="17" max="16384" width="9.140625" style="110"/>
  </cols>
  <sheetData>
    <row r="1" spans="1:13">
      <c r="A1" s="109"/>
      <c r="L1" s="109"/>
      <c r="M1" s="109" t="s">
        <v>27</v>
      </c>
    </row>
    <row r="2" spans="1:13">
      <c r="A2" s="109"/>
      <c r="L2" s="109"/>
      <c r="M2" s="109" t="s">
        <v>28</v>
      </c>
    </row>
    <row r="3" spans="1:13">
      <c r="A3" s="109"/>
      <c r="L3" s="109"/>
      <c r="M3" s="109" t="s">
        <v>29</v>
      </c>
    </row>
    <row r="4" spans="1:13">
      <c r="A4" s="109"/>
      <c r="L4" s="109"/>
      <c r="M4" s="109" t="s">
        <v>30</v>
      </c>
    </row>
    <row r="5" spans="1:13">
      <c r="A5" s="109"/>
      <c r="L5" s="109"/>
      <c r="M5" s="109" t="s">
        <v>31</v>
      </c>
    </row>
    <row r="6" spans="1:13">
      <c r="A6" s="109"/>
      <c r="L6" s="109"/>
      <c r="M6" s="109" t="s">
        <v>32</v>
      </c>
    </row>
    <row r="7" spans="1:13">
      <c r="A7" s="109"/>
      <c r="L7" s="109"/>
      <c r="M7" s="109" t="s">
        <v>33</v>
      </c>
    </row>
    <row r="8" spans="1:13">
      <c r="A8" s="111"/>
    </row>
    <row r="9" spans="1:13">
      <c r="A9" s="426" t="s">
        <v>80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</row>
    <row r="10" spans="1:13">
      <c r="A10" s="426" t="s">
        <v>326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</row>
    <row r="11" spans="1:13">
      <c r="A11" s="426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</row>
    <row r="12" spans="1:13" ht="15.75" thickBot="1">
      <c r="A12" s="111"/>
    </row>
    <row r="13" spans="1:13" ht="166.5" thickBot="1">
      <c r="A13" s="112" t="s">
        <v>36</v>
      </c>
      <c r="B13" s="255" t="s">
        <v>37</v>
      </c>
      <c r="C13" s="255" t="s">
        <v>38</v>
      </c>
      <c r="D13" s="255" t="s">
        <v>39</v>
      </c>
      <c r="E13" s="255" t="s">
        <v>2</v>
      </c>
      <c r="F13" s="255" t="s">
        <v>40</v>
      </c>
      <c r="G13" s="255" t="s">
        <v>41</v>
      </c>
      <c r="H13" s="255" t="s">
        <v>42</v>
      </c>
      <c r="I13" s="255" t="s">
        <v>147</v>
      </c>
      <c r="J13" s="255" t="s">
        <v>148</v>
      </c>
      <c r="K13" s="255" t="s">
        <v>45</v>
      </c>
      <c r="L13" s="255" t="s">
        <v>46</v>
      </c>
      <c r="M13" s="255" t="s">
        <v>47</v>
      </c>
    </row>
    <row r="14" spans="1:13" ht="115.5" thickBot="1">
      <c r="A14" s="449" t="s">
        <v>117</v>
      </c>
      <c r="B14" s="257" t="s">
        <v>0</v>
      </c>
      <c r="C14" s="257" t="s">
        <v>63</v>
      </c>
      <c r="D14" s="35" t="s">
        <v>157</v>
      </c>
      <c r="E14" s="35" t="s">
        <v>3</v>
      </c>
      <c r="F14" s="35" t="s">
        <v>49</v>
      </c>
      <c r="G14" s="35">
        <v>100</v>
      </c>
      <c r="H14" s="35">
        <v>100</v>
      </c>
      <c r="I14" s="227">
        <f>H14/G14*100</f>
        <v>100</v>
      </c>
      <c r="J14" s="461">
        <v>100</v>
      </c>
      <c r="K14" s="35"/>
      <c r="L14" s="35" t="s">
        <v>62</v>
      </c>
      <c r="M14" s="279"/>
    </row>
    <row r="15" spans="1:13" ht="144.75" customHeight="1" thickBot="1">
      <c r="A15" s="450"/>
      <c r="B15" s="258"/>
      <c r="C15" s="258"/>
      <c r="D15" s="24"/>
      <c r="E15" s="24" t="s">
        <v>4</v>
      </c>
      <c r="F15" s="24" t="s">
        <v>49</v>
      </c>
      <c r="G15" s="24">
        <v>100</v>
      </c>
      <c r="H15" s="24">
        <v>100</v>
      </c>
      <c r="I15" s="120">
        <f t="shared" ref="I15:I25" si="0">H15/G15*100</f>
        <v>100</v>
      </c>
      <c r="J15" s="462"/>
      <c r="K15" s="24"/>
      <c r="L15" s="35" t="s">
        <v>62</v>
      </c>
      <c r="M15" s="280"/>
    </row>
    <row r="16" spans="1:13" ht="103.5" customHeight="1" thickBot="1">
      <c r="A16" s="450"/>
      <c r="B16" s="258"/>
      <c r="C16" s="258"/>
      <c r="D16" s="24" t="s">
        <v>153</v>
      </c>
      <c r="E16" s="115" t="s">
        <v>3</v>
      </c>
      <c r="F16" s="24" t="s">
        <v>49</v>
      </c>
      <c r="G16" s="24">
        <v>100</v>
      </c>
      <c r="H16" s="24">
        <v>100</v>
      </c>
      <c r="I16" s="120">
        <f t="shared" si="0"/>
        <v>100</v>
      </c>
      <c r="J16" s="462"/>
      <c r="K16" s="24"/>
      <c r="L16" s="35" t="s">
        <v>62</v>
      </c>
      <c r="M16" s="280"/>
    </row>
    <row r="17" spans="1:15" ht="141" thickBot="1">
      <c r="A17" s="450"/>
      <c r="B17" s="258"/>
      <c r="C17" s="258"/>
      <c r="D17" s="24"/>
      <c r="E17" s="24" t="s">
        <v>4</v>
      </c>
      <c r="F17" s="24" t="s">
        <v>49</v>
      </c>
      <c r="G17" s="24">
        <v>100</v>
      </c>
      <c r="H17" s="24">
        <v>100</v>
      </c>
      <c r="I17" s="120">
        <f t="shared" si="0"/>
        <v>100</v>
      </c>
      <c r="J17" s="462"/>
      <c r="K17" s="24"/>
      <c r="L17" s="35" t="s">
        <v>62</v>
      </c>
      <c r="M17" s="280"/>
    </row>
    <row r="18" spans="1:15" ht="166.5" thickBot="1">
      <c r="A18" s="450"/>
      <c r="B18" s="258"/>
      <c r="C18" s="258"/>
      <c r="D18" s="66" t="s">
        <v>84</v>
      </c>
      <c r="E18" s="68" t="s">
        <v>3</v>
      </c>
      <c r="F18" s="24" t="s">
        <v>49</v>
      </c>
      <c r="G18" s="24">
        <v>100</v>
      </c>
      <c r="H18" s="24">
        <v>100</v>
      </c>
      <c r="I18" s="120">
        <f t="shared" si="0"/>
        <v>100</v>
      </c>
      <c r="J18" s="462"/>
      <c r="K18" s="24"/>
      <c r="L18" s="35" t="s">
        <v>62</v>
      </c>
      <c r="M18" s="280"/>
      <c r="O18" s="110" t="s">
        <v>59</v>
      </c>
    </row>
    <row r="19" spans="1:15" ht="141" customHeight="1" thickBot="1">
      <c r="A19" s="450"/>
      <c r="B19" s="464"/>
      <c r="C19" s="466"/>
      <c r="D19" s="68"/>
      <c r="E19" s="24" t="s">
        <v>4</v>
      </c>
      <c r="F19" s="24" t="s">
        <v>49</v>
      </c>
      <c r="G19" s="24">
        <v>100</v>
      </c>
      <c r="H19" s="24">
        <v>100</v>
      </c>
      <c r="I19" s="120">
        <f t="shared" si="0"/>
        <v>100</v>
      </c>
      <c r="J19" s="462"/>
      <c r="K19" s="24"/>
      <c r="L19" s="121" t="s">
        <v>62</v>
      </c>
      <c r="M19" s="470"/>
    </row>
    <row r="20" spans="1:15" ht="192" hidden="1" customHeight="1" thickBot="1">
      <c r="A20" s="450"/>
      <c r="B20" s="464"/>
      <c r="C20" s="466"/>
      <c r="D20" s="66" t="s">
        <v>54</v>
      </c>
      <c r="E20" s="68" t="s">
        <v>3</v>
      </c>
      <c r="F20" s="24" t="s">
        <v>49</v>
      </c>
      <c r="G20" s="66"/>
      <c r="H20" s="66"/>
      <c r="I20" s="120"/>
      <c r="J20" s="462"/>
      <c r="K20" s="24"/>
      <c r="L20" s="121" t="s">
        <v>62</v>
      </c>
      <c r="M20" s="470"/>
      <c r="O20" s="110" t="s">
        <v>58</v>
      </c>
    </row>
    <row r="21" spans="1:15" ht="141" hidden="1" customHeight="1" thickBot="1">
      <c r="A21" s="450"/>
      <c r="B21" s="464"/>
      <c r="C21" s="466"/>
      <c r="D21" s="257"/>
      <c r="E21" s="24" t="s">
        <v>4</v>
      </c>
      <c r="F21" s="24" t="s">
        <v>49</v>
      </c>
      <c r="G21" s="35"/>
      <c r="H21" s="35"/>
      <c r="I21" s="120"/>
      <c r="J21" s="463"/>
      <c r="K21" s="24"/>
      <c r="L21" s="121" t="s">
        <v>62</v>
      </c>
      <c r="M21" s="470"/>
    </row>
    <row r="22" spans="1:15" ht="77.25" thickBot="1">
      <c r="A22" s="450"/>
      <c r="B22" s="465"/>
      <c r="C22" s="467"/>
      <c r="D22" s="68" t="s">
        <v>207</v>
      </c>
      <c r="E22" s="24" t="s">
        <v>57</v>
      </c>
      <c r="F22" s="24" t="s">
        <v>50</v>
      </c>
      <c r="G22" s="24">
        <f>79+21</f>
        <v>100</v>
      </c>
      <c r="H22" s="24">
        <v>98</v>
      </c>
      <c r="I22" s="129">
        <f>H22/G22*100</f>
        <v>98</v>
      </c>
      <c r="J22" s="468">
        <f>(I22+I23)/2</f>
        <v>99</v>
      </c>
      <c r="K22" s="66"/>
      <c r="L22" s="196" t="s">
        <v>62</v>
      </c>
      <c r="M22" s="470"/>
    </row>
    <row r="23" spans="1:15" ht="102.75" thickBot="1">
      <c r="A23" s="450"/>
      <c r="B23" s="281"/>
      <c r="C23" s="282"/>
      <c r="D23" s="68" t="s">
        <v>208</v>
      </c>
      <c r="E23" s="24" t="s">
        <v>57</v>
      </c>
      <c r="F23" s="24" t="s">
        <v>50</v>
      </c>
      <c r="G23" s="24">
        <f>14</f>
        <v>14</v>
      </c>
      <c r="H23" s="283">
        <v>14</v>
      </c>
      <c r="I23" s="265">
        <v>100</v>
      </c>
      <c r="J23" s="469"/>
      <c r="K23" s="68"/>
      <c r="L23" s="68" t="s">
        <v>62</v>
      </c>
      <c r="M23" s="470"/>
    </row>
    <row r="24" spans="1:15" ht="21" customHeight="1" thickBot="1">
      <c r="A24" s="450"/>
      <c r="B24" s="281" t="s">
        <v>195</v>
      </c>
      <c r="C24" s="282"/>
      <c r="D24" s="284"/>
      <c r="E24" s="283"/>
      <c r="F24" s="24"/>
      <c r="G24" s="24"/>
      <c r="H24" s="24"/>
      <c r="I24" s="285"/>
      <c r="J24" s="286"/>
      <c r="K24" s="284"/>
      <c r="L24" s="283"/>
      <c r="M24" s="126">
        <f>(J14+J22)/2</f>
        <v>99.5</v>
      </c>
    </row>
    <row r="25" spans="1:15" ht="108.75" customHeight="1" thickBot="1">
      <c r="A25" s="450"/>
      <c r="B25" s="256" t="s">
        <v>5</v>
      </c>
      <c r="C25" s="256" t="s">
        <v>63</v>
      </c>
      <c r="D25" s="259" t="s">
        <v>156</v>
      </c>
      <c r="E25" s="117" t="s">
        <v>6</v>
      </c>
      <c r="F25" s="24" t="s">
        <v>49</v>
      </c>
      <c r="G25" s="35">
        <v>100</v>
      </c>
      <c r="H25" s="35">
        <v>100</v>
      </c>
      <c r="I25" s="120">
        <f t="shared" si="0"/>
        <v>100</v>
      </c>
      <c r="J25" s="262">
        <v>100</v>
      </c>
      <c r="K25" s="24"/>
      <c r="L25" s="35" t="s">
        <v>62</v>
      </c>
      <c r="M25" s="128"/>
    </row>
    <row r="26" spans="1:15" ht="39" thickBot="1">
      <c r="A26" s="460"/>
      <c r="B26" s="68"/>
      <c r="C26" s="68"/>
      <c r="D26" s="240" t="s">
        <v>155</v>
      </c>
      <c r="E26" s="24" t="s">
        <v>57</v>
      </c>
      <c r="F26" s="24" t="s">
        <v>50</v>
      </c>
      <c r="G26" s="24">
        <v>114</v>
      </c>
      <c r="H26" s="24">
        <v>112</v>
      </c>
      <c r="I26" s="243">
        <f>H26/G26*100</f>
        <v>98.245614035087712</v>
      </c>
      <c r="J26" s="270">
        <f>I26</f>
        <v>98.245614035087712</v>
      </c>
      <c r="K26" s="24"/>
      <c r="L26" s="35" t="s">
        <v>62</v>
      </c>
      <c r="M26" s="128"/>
    </row>
    <row r="27" spans="1:15">
      <c r="A27" s="287"/>
      <c r="B27" s="288" t="s">
        <v>195</v>
      </c>
      <c r="C27" s="68"/>
      <c r="D27" s="62"/>
      <c r="E27" s="62"/>
      <c r="F27" s="62"/>
      <c r="G27" s="62"/>
      <c r="H27" s="62"/>
      <c r="I27" s="129"/>
      <c r="J27" s="270"/>
      <c r="K27" s="62"/>
      <c r="L27" s="62"/>
      <c r="M27" s="264">
        <f>(J25+J26)/2</f>
        <v>99.122807017543863</v>
      </c>
    </row>
    <row r="28" spans="1:15">
      <c r="A28" s="446" t="s">
        <v>149</v>
      </c>
      <c r="B28" s="447"/>
      <c r="C28" s="448"/>
      <c r="D28" s="68"/>
      <c r="E28" s="68"/>
      <c r="F28" s="68"/>
      <c r="G28" s="68"/>
      <c r="H28" s="68"/>
      <c r="I28" s="265"/>
      <c r="J28" s="270"/>
      <c r="K28" s="68"/>
      <c r="L28" s="68"/>
      <c r="M28" s="264">
        <f>(M24+M27)/2</f>
        <v>99.311403508771932</v>
      </c>
    </row>
    <row r="29" spans="1:15" ht="15.75" customHeight="1">
      <c r="A29" s="110" t="s">
        <v>150</v>
      </c>
    </row>
    <row r="30" spans="1:15" ht="15.75" customHeight="1">
      <c r="A30" s="110" t="s">
        <v>151</v>
      </c>
    </row>
    <row r="31" spans="1:15" ht="15.75" customHeight="1">
      <c r="A31" s="110" t="s">
        <v>327</v>
      </c>
    </row>
    <row r="32" spans="1:15" ht="15.75" customHeight="1"/>
    <row r="33" spans="1:7" ht="15.75" customHeight="1">
      <c r="A33" s="110" t="s">
        <v>118</v>
      </c>
      <c r="G33" s="110" t="s">
        <v>182</v>
      </c>
    </row>
    <row r="34" spans="1:7" ht="34.5" customHeight="1"/>
    <row r="37" spans="1:7" ht="12.75" customHeight="1"/>
    <row r="38" spans="1:7" ht="13.5" customHeight="1"/>
    <row r="42" spans="1:7" ht="12.75" customHeight="1"/>
    <row r="43" spans="1:7" ht="39" customHeight="1"/>
    <row r="45" spans="1:7" ht="15.75" customHeight="1"/>
    <row r="46" spans="1:7" ht="15.75" customHeight="1"/>
    <row r="47" spans="1:7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70" ht="15.75" customHeight="1"/>
    <row r="71" ht="15.75" customHeight="1"/>
    <row r="72" ht="15.75" customHeight="1"/>
  </sheetData>
  <mergeCells count="10">
    <mergeCell ref="A28:C28"/>
    <mergeCell ref="A9:M9"/>
    <mergeCell ref="A10:M10"/>
    <mergeCell ref="A11:M11"/>
    <mergeCell ref="A14:A26"/>
    <mergeCell ref="J14:J21"/>
    <mergeCell ref="B19:B22"/>
    <mergeCell ref="C19:C22"/>
    <mergeCell ref="J22:J23"/>
    <mergeCell ref="M19:M23"/>
  </mergeCells>
  <pageMargins left="0.70866141732283472" right="0.70866141732283472" top="0.55118110236220474" bottom="0.55118110236220474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2"/>
  <sheetViews>
    <sheetView topLeftCell="A25" workbookViewId="0">
      <selection activeCell="S21" sqref="S21"/>
    </sheetView>
  </sheetViews>
  <sheetFormatPr defaultColWidth="9.140625" defaultRowHeight="15"/>
  <cols>
    <col min="1" max="1" width="10.42578125" style="110" customWidth="1"/>
    <col min="2" max="2" width="14.7109375" style="110" customWidth="1"/>
    <col min="3" max="3" width="10" style="110" customWidth="1"/>
    <col min="4" max="4" width="11.42578125" style="110" customWidth="1"/>
    <col min="5" max="5" width="14.85546875" style="110" customWidth="1"/>
    <col min="6" max="6" width="8" style="110" customWidth="1"/>
    <col min="7" max="7" width="11.85546875" style="110" customWidth="1"/>
    <col min="8" max="8" width="13.28515625" style="110" customWidth="1"/>
    <col min="9" max="9" width="15.140625" style="110" customWidth="1"/>
    <col min="10" max="10" width="11.42578125" style="110" customWidth="1"/>
    <col min="11" max="11" width="12.28515625" style="110" customWidth="1"/>
    <col min="12" max="12" width="13.7109375" style="110" customWidth="1"/>
    <col min="13" max="13" width="9.140625" style="110"/>
    <col min="14" max="16" width="0" style="110" hidden="1" customWidth="1"/>
    <col min="17" max="16384" width="9.140625" style="110"/>
  </cols>
  <sheetData>
    <row r="1" spans="1:13">
      <c r="A1" s="109"/>
      <c r="L1" s="109"/>
      <c r="M1" s="109" t="s">
        <v>27</v>
      </c>
    </row>
    <row r="2" spans="1:13">
      <c r="A2" s="109"/>
      <c r="L2" s="109"/>
      <c r="M2" s="109" t="s">
        <v>28</v>
      </c>
    </row>
    <row r="3" spans="1:13">
      <c r="A3" s="109"/>
      <c r="L3" s="109"/>
      <c r="M3" s="109" t="s">
        <v>29</v>
      </c>
    </row>
    <row r="4" spans="1:13">
      <c r="A4" s="109"/>
      <c r="L4" s="109"/>
      <c r="M4" s="109" t="s">
        <v>30</v>
      </c>
    </row>
    <row r="5" spans="1:13">
      <c r="A5" s="109"/>
      <c r="L5" s="109"/>
      <c r="M5" s="109" t="s">
        <v>31</v>
      </c>
    </row>
    <row r="6" spans="1:13">
      <c r="A6" s="109"/>
      <c r="L6" s="109"/>
      <c r="M6" s="109" t="s">
        <v>32</v>
      </c>
    </row>
    <row r="7" spans="1:13">
      <c r="A7" s="109"/>
      <c r="L7" s="109"/>
      <c r="M7" s="109" t="s">
        <v>33</v>
      </c>
    </row>
    <row r="8" spans="1:13">
      <c r="A8" s="111"/>
    </row>
    <row r="9" spans="1:13">
      <c r="A9" s="426" t="s">
        <v>80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</row>
    <row r="10" spans="1:13">
      <c r="A10" s="426" t="s">
        <v>319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</row>
    <row r="11" spans="1:13">
      <c r="A11" s="426" t="s">
        <v>35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</row>
    <row r="12" spans="1:13" ht="15.75" thickBot="1">
      <c r="A12" s="111"/>
    </row>
    <row r="13" spans="1:13" ht="166.5" thickBot="1">
      <c r="A13" s="112" t="s">
        <v>36</v>
      </c>
      <c r="B13" s="255" t="s">
        <v>37</v>
      </c>
      <c r="C13" s="255" t="s">
        <v>38</v>
      </c>
      <c r="D13" s="255" t="s">
        <v>39</v>
      </c>
      <c r="E13" s="255" t="s">
        <v>2</v>
      </c>
      <c r="F13" s="255" t="s">
        <v>40</v>
      </c>
      <c r="G13" s="255" t="s">
        <v>41</v>
      </c>
      <c r="H13" s="255" t="s">
        <v>42</v>
      </c>
      <c r="I13" s="255" t="s">
        <v>147</v>
      </c>
      <c r="J13" s="255" t="s">
        <v>148</v>
      </c>
      <c r="K13" s="255" t="s">
        <v>45</v>
      </c>
      <c r="L13" s="255" t="s">
        <v>46</v>
      </c>
      <c r="M13" s="289" t="s">
        <v>47</v>
      </c>
    </row>
    <row r="14" spans="1:13" ht="115.5" thickBot="1">
      <c r="A14" s="449" t="s">
        <v>94</v>
      </c>
      <c r="B14" s="449" t="s">
        <v>0</v>
      </c>
      <c r="C14" s="449" t="s">
        <v>63</v>
      </c>
      <c r="D14" s="35" t="s">
        <v>157</v>
      </c>
      <c r="E14" s="35" t="s">
        <v>3</v>
      </c>
      <c r="F14" s="35" t="s">
        <v>49</v>
      </c>
      <c r="G14" s="35">
        <v>100</v>
      </c>
      <c r="H14" s="35">
        <v>100</v>
      </c>
      <c r="I14" s="113">
        <f>H14/G14*100</f>
        <v>100</v>
      </c>
      <c r="J14" s="452">
        <v>100</v>
      </c>
      <c r="K14" s="35"/>
      <c r="L14" s="121" t="s">
        <v>62</v>
      </c>
      <c r="M14" s="428"/>
    </row>
    <row r="15" spans="1:13" ht="160.5" customHeight="1" thickBot="1">
      <c r="A15" s="450"/>
      <c r="B15" s="450"/>
      <c r="C15" s="450"/>
      <c r="D15" s="24"/>
      <c r="E15" s="24" t="s">
        <v>4</v>
      </c>
      <c r="F15" s="24" t="s">
        <v>49</v>
      </c>
      <c r="G15" s="24">
        <v>100</v>
      </c>
      <c r="H15" s="24">
        <v>100</v>
      </c>
      <c r="I15" s="114">
        <f t="shared" ref="I15:I23" si="0">H15/G15*100</f>
        <v>100</v>
      </c>
      <c r="J15" s="453"/>
      <c r="K15" s="24"/>
      <c r="L15" s="121" t="s">
        <v>62</v>
      </c>
      <c r="M15" s="428"/>
    </row>
    <row r="16" spans="1:13" ht="123" customHeight="1" thickBot="1">
      <c r="A16" s="450"/>
      <c r="B16" s="450"/>
      <c r="C16" s="450"/>
      <c r="D16" s="24" t="s">
        <v>180</v>
      </c>
      <c r="E16" s="115" t="s">
        <v>3</v>
      </c>
      <c r="F16" s="24" t="s">
        <v>49</v>
      </c>
      <c r="G16" s="24">
        <v>100</v>
      </c>
      <c r="H16" s="24">
        <v>100</v>
      </c>
      <c r="I16" s="114">
        <f t="shared" si="0"/>
        <v>100</v>
      </c>
      <c r="J16" s="453"/>
      <c r="K16" s="24"/>
      <c r="L16" s="121" t="s">
        <v>62</v>
      </c>
      <c r="M16" s="428"/>
    </row>
    <row r="17" spans="1:15" ht="141" thickBot="1">
      <c r="A17" s="450"/>
      <c r="B17" s="450"/>
      <c r="C17" s="450"/>
      <c r="D17" s="24"/>
      <c r="E17" s="24" t="s">
        <v>4</v>
      </c>
      <c r="F17" s="24" t="s">
        <v>49</v>
      </c>
      <c r="G17" s="24">
        <v>100</v>
      </c>
      <c r="H17" s="24">
        <v>100</v>
      </c>
      <c r="I17" s="114">
        <f t="shared" si="0"/>
        <v>100</v>
      </c>
      <c r="J17" s="453"/>
      <c r="K17" s="24"/>
      <c r="L17" s="121" t="s">
        <v>62</v>
      </c>
      <c r="M17" s="428"/>
    </row>
    <row r="18" spans="1:15" ht="166.5" thickBot="1">
      <c r="A18" s="450"/>
      <c r="B18" s="450"/>
      <c r="C18" s="450"/>
      <c r="D18" s="24" t="s">
        <v>84</v>
      </c>
      <c r="E18" s="68" t="s">
        <v>3</v>
      </c>
      <c r="F18" s="24" t="s">
        <v>49</v>
      </c>
      <c r="G18" s="24">
        <v>100</v>
      </c>
      <c r="H18" s="24">
        <v>100</v>
      </c>
      <c r="I18" s="114">
        <f t="shared" si="0"/>
        <v>100</v>
      </c>
      <c r="J18" s="453"/>
      <c r="K18" s="24"/>
      <c r="L18" s="121" t="s">
        <v>62</v>
      </c>
      <c r="M18" s="428"/>
      <c r="O18" s="110" t="s">
        <v>59</v>
      </c>
    </row>
    <row r="19" spans="1:15" ht="141" thickBot="1">
      <c r="A19" s="450"/>
      <c r="B19" s="450"/>
      <c r="C19" s="450"/>
      <c r="D19" s="24"/>
      <c r="E19" s="24" t="s">
        <v>4</v>
      </c>
      <c r="F19" s="24" t="s">
        <v>49</v>
      </c>
      <c r="G19" s="24">
        <v>100</v>
      </c>
      <c r="H19" s="24">
        <v>100</v>
      </c>
      <c r="I19" s="114">
        <f t="shared" si="0"/>
        <v>100</v>
      </c>
      <c r="J19" s="453"/>
      <c r="K19" s="66"/>
      <c r="L19" s="121" t="s">
        <v>62</v>
      </c>
      <c r="M19" s="428"/>
    </row>
    <row r="20" spans="1:15" ht="77.25" thickBot="1">
      <c r="A20" s="450"/>
      <c r="B20" s="271"/>
      <c r="C20" s="271"/>
      <c r="D20" s="68" t="s">
        <v>207</v>
      </c>
      <c r="E20" s="24" t="s">
        <v>57</v>
      </c>
      <c r="F20" s="24" t="s">
        <v>50</v>
      </c>
      <c r="G20" s="24">
        <f>18+115</f>
        <v>133</v>
      </c>
      <c r="H20" s="24">
        <v>129</v>
      </c>
      <c r="I20" s="129">
        <f>H20/G20*100</f>
        <v>96.992481203007515</v>
      </c>
      <c r="J20" s="468">
        <f>(I20+I21)/2</f>
        <v>98.496240601503757</v>
      </c>
      <c r="K20" s="66"/>
      <c r="L20" s="196" t="s">
        <v>62</v>
      </c>
      <c r="M20" s="428"/>
    </row>
    <row r="21" spans="1:15" ht="102">
      <c r="A21" s="450"/>
      <c r="B21" s="182"/>
      <c r="C21" s="182"/>
      <c r="D21" s="182" t="s">
        <v>208</v>
      </c>
      <c r="E21" s="66" t="s">
        <v>57</v>
      </c>
      <c r="F21" s="66" t="s">
        <v>50</v>
      </c>
      <c r="G21" s="66">
        <v>28</v>
      </c>
      <c r="H21" s="62">
        <v>28</v>
      </c>
      <c r="I21" s="276">
        <v>100</v>
      </c>
      <c r="J21" s="471"/>
      <c r="K21" s="182"/>
      <c r="L21" s="221" t="s">
        <v>62</v>
      </c>
      <c r="M21" s="428"/>
    </row>
    <row r="22" spans="1:15" ht="15.75">
      <c r="A22" s="451"/>
      <c r="B22" s="290" t="s">
        <v>170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122">
        <f>(J14+J20)/2</f>
        <v>99.248120300751879</v>
      </c>
    </row>
    <row r="23" spans="1:15" ht="109.5" customHeight="1" thickBot="1">
      <c r="A23" s="450"/>
      <c r="B23" s="256" t="s">
        <v>5</v>
      </c>
      <c r="C23" s="256" t="s">
        <v>63</v>
      </c>
      <c r="D23" s="259" t="s">
        <v>156</v>
      </c>
      <c r="E23" s="291" t="s">
        <v>6</v>
      </c>
      <c r="F23" s="24" t="s">
        <v>49</v>
      </c>
      <c r="G23" s="24">
        <v>100</v>
      </c>
      <c r="H23" s="24">
        <v>100</v>
      </c>
      <c r="I23" s="114">
        <f t="shared" si="0"/>
        <v>100</v>
      </c>
      <c r="J23" s="261">
        <v>100</v>
      </c>
      <c r="K23" s="24"/>
      <c r="L23" s="24" t="s">
        <v>62</v>
      </c>
      <c r="M23" s="128"/>
    </row>
    <row r="24" spans="1:15" ht="38.25">
      <c r="A24" s="451"/>
      <c r="B24" s="182"/>
      <c r="C24" s="182"/>
      <c r="D24" s="66" t="s">
        <v>48</v>
      </c>
      <c r="E24" s="66" t="s">
        <v>57</v>
      </c>
      <c r="F24" s="66" t="s">
        <v>50</v>
      </c>
      <c r="G24" s="66">
        <v>161</v>
      </c>
      <c r="H24" s="66">
        <v>157</v>
      </c>
      <c r="I24" s="129">
        <f>H24/G24*100</f>
        <v>97.515527950310556</v>
      </c>
      <c r="J24" s="292">
        <f>I24</f>
        <v>97.515527950310556</v>
      </c>
      <c r="K24" s="66"/>
      <c r="L24" s="223" t="s">
        <v>62</v>
      </c>
      <c r="M24" s="293"/>
    </row>
    <row r="25" spans="1:15">
      <c r="A25" s="238"/>
      <c r="B25" s="68" t="s">
        <v>170</v>
      </c>
      <c r="C25" s="68"/>
      <c r="D25" s="68"/>
      <c r="E25" s="68"/>
      <c r="F25" s="68"/>
      <c r="G25" s="68"/>
      <c r="H25" s="68"/>
      <c r="I25" s="265"/>
      <c r="J25" s="270"/>
      <c r="K25" s="68"/>
      <c r="L25" s="68"/>
      <c r="M25" s="294">
        <f>(J24+J23)/2</f>
        <v>98.757763975155285</v>
      </c>
    </row>
    <row r="26" spans="1:15">
      <c r="A26" s="446" t="s">
        <v>149</v>
      </c>
      <c r="B26" s="447"/>
      <c r="C26" s="448"/>
      <c r="D26" s="68"/>
      <c r="E26" s="68"/>
      <c r="F26" s="68"/>
      <c r="G26" s="68"/>
      <c r="H26" s="68"/>
      <c r="I26" s="265"/>
      <c r="J26" s="270"/>
      <c r="K26" s="68"/>
      <c r="L26" s="68"/>
      <c r="M26" s="122">
        <f>(M22+M25)/2</f>
        <v>99.002942137953582</v>
      </c>
    </row>
    <row r="27" spans="1:15" ht="15.75" customHeight="1">
      <c r="A27" s="110" t="s">
        <v>150</v>
      </c>
    </row>
    <row r="28" spans="1:15" ht="15.75" customHeight="1">
      <c r="A28" s="110" t="s">
        <v>151</v>
      </c>
    </row>
    <row r="29" spans="1:15" ht="15.75" customHeight="1">
      <c r="A29" s="110" t="s">
        <v>325</v>
      </c>
    </row>
    <row r="30" spans="1:15" ht="15.75" customHeight="1"/>
    <row r="31" spans="1:15" ht="15.75" customHeight="1">
      <c r="A31" s="110" t="s">
        <v>95</v>
      </c>
      <c r="G31" s="110" t="s">
        <v>264</v>
      </c>
    </row>
    <row r="32" spans="1:15" ht="15" customHeight="1"/>
    <row r="35" ht="34.5" customHeight="1"/>
    <row r="37" ht="34.5" customHeight="1"/>
    <row r="41" ht="13.5" customHeight="1"/>
    <row r="56" ht="15" customHeight="1"/>
    <row r="57" ht="15" hidden="1" customHeight="1"/>
    <row r="58" ht="15.75" customHeight="1"/>
    <row r="59" ht="15.75" customHeight="1"/>
    <row r="60" ht="15.75" customHeight="1"/>
    <row r="61" ht="15.75" customHeight="1"/>
    <row r="62" ht="15.75" hidden="1" customHeight="1"/>
    <row r="63" ht="15.75" customHeight="1"/>
    <row r="64" ht="15.75" customHeight="1"/>
    <row r="65" ht="15.75" customHeight="1"/>
    <row r="66" ht="15.75" customHeight="1"/>
    <row r="67" ht="15.75" hidden="1" customHeight="1"/>
    <row r="68" ht="15.75" customHeight="1"/>
    <row r="69" ht="15.75" customHeight="1"/>
    <row r="71" ht="15.75" customHeight="1"/>
    <row r="72" ht="15.75" customHeight="1"/>
  </sheetData>
  <mergeCells count="10">
    <mergeCell ref="A26:C26"/>
    <mergeCell ref="A14:A24"/>
    <mergeCell ref="A9:M9"/>
    <mergeCell ref="A10:M10"/>
    <mergeCell ref="A11:M11"/>
    <mergeCell ref="B14:B19"/>
    <mergeCell ref="C14:C19"/>
    <mergeCell ref="J14:J19"/>
    <mergeCell ref="J20:J21"/>
    <mergeCell ref="M14:M21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3"/>
  <sheetViews>
    <sheetView workbookViewId="0">
      <selection activeCell="E39" sqref="E39"/>
    </sheetView>
  </sheetViews>
  <sheetFormatPr defaultColWidth="9.140625" defaultRowHeight="15"/>
  <cols>
    <col min="1" max="1" width="15.42578125" style="1" customWidth="1"/>
    <col min="2" max="2" width="14.7109375" style="1" customWidth="1"/>
    <col min="3" max="3" width="13.85546875" style="1" customWidth="1"/>
    <col min="4" max="4" width="11.42578125" style="1" customWidth="1"/>
    <col min="5" max="5" width="18.4257812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5.140625" style="1" customWidth="1"/>
    <col min="10" max="10" width="11.42578125" style="1" customWidth="1"/>
    <col min="11" max="11" width="12.28515625" style="1" customWidth="1"/>
    <col min="12" max="12" width="13.7109375" style="1" customWidth="1"/>
    <col min="13" max="13" width="9.140625" style="1"/>
    <col min="14" max="16" width="0" style="1" hidden="1" customWidth="1"/>
    <col min="17" max="16384" width="9.140625" style="1"/>
  </cols>
  <sheetData>
    <row r="1" spans="1:13">
      <c r="A1" s="2"/>
      <c r="L1" s="2"/>
      <c r="M1" s="2" t="s">
        <v>27</v>
      </c>
    </row>
    <row r="2" spans="1:13">
      <c r="A2" s="2"/>
      <c r="L2" s="2"/>
      <c r="M2" s="2" t="s">
        <v>28</v>
      </c>
    </row>
    <row r="3" spans="1:13">
      <c r="A3" s="2"/>
      <c r="L3" s="2"/>
      <c r="M3" s="2" t="s">
        <v>29</v>
      </c>
    </row>
    <row r="4" spans="1:13">
      <c r="A4" s="2"/>
      <c r="L4" s="2"/>
      <c r="M4" s="2" t="s">
        <v>30</v>
      </c>
    </row>
    <row r="5" spans="1:13">
      <c r="A5" s="2"/>
      <c r="L5" s="2"/>
      <c r="M5" s="2" t="s">
        <v>31</v>
      </c>
    </row>
    <row r="6" spans="1:13">
      <c r="A6" s="2"/>
      <c r="L6" s="2"/>
      <c r="M6" s="2" t="s">
        <v>32</v>
      </c>
    </row>
    <row r="7" spans="1:13">
      <c r="A7" s="2"/>
      <c r="L7" s="2"/>
      <c r="M7" s="2" t="s">
        <v>33</v>
      </c>
    </row>
    <row r="8" spans="1:13">
      <c r="A8" s="3"/>
    </row>
    <row r="9" spans="1:13">
      <c r="A9" s="420" t="s">
        <v>80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</row>
    <row r="10" spans="1:13">
      <c r="A10" s="420" t="s">
        <v>314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</row>
    <row r="11" spans="1:13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</row>
    <row r="12" spans="1:13" ht="15.75" thickBot="1">
      <c r="A12" s="3"/>
    </row>
    <row r="13" spans="1:13" ht="166.5" thickBot="1">
      <c r="A13" s="4" t="s">
        <v>36</v>
      </c>
      <c r="B13" s="5" t="s">
        <v>37</v>
      </c>
      <c r="C13" s="5" t="s">
        <v>38</v>
      </c>
      <c r="D13" s="5" t="s">
        <v>39</v>
      </c>
      <c r="E13" s="5" t="s">
        <v>2</v>
      </c>
      <c r="F13" s="5" t="s">
        <v>40</v>
      </c>
      <c r="G13" s="5" t="s">
        <v>41</v>
      </c>
      <c r="H13" s="5" t="s">
        <v>42</v>
      </c>
      <c r="I13" s="5" t="s">
        <v>171</v>
      </c>
      <c r="J13" s="5" t="s">
        <v>168</v>
      </c>
      <c r="K13" s="5" t="s">
        <v>45</v>
      </c>
      <c r="L13" s="5" t="s">
        <v>46</v>
      </c>
      <c r="M13" s="153" t="s">
        <v>47</v>
      </c>
    </row>
    <row r="14" spans="1:13" ht="90" customHeight="1" thickBot="1">
      <c r="A14" s="430" t="s">
        <v>104</v>
      </c>
      <c r="B14" s="430" t="s">
        <v>0</v>
      </c>
      <c r="C14" s="430" t="s">
        <v>63</v>
      </c>
      <c r="D14" s="6" t="s">
        <v>157</v>
      </c>
      <c r="E14" s="6" t="s">
        <v>3</v>
      </c>
      <c r="F14" s="6" t="s">
        <v>49</v>
      </c>
      <c r="G14" s="6">
        <v>100</v>
      </c>
      <c r="H14" s="6">
        <v>100</v>
      </c>
      <c r="I14" s="27">
        <f>H14/G14*100</f>
        <v>100</v>
      </c>
      <c r="J14" s="433">
        <v>100</v>
      </c>
      <c r="K14" s="6"/>
      <c r="L14" s="52" t="s">
        <v>62</v>
      </c>
      <c r="M14" s="475"/>
    </row>
    <row r="15" spans="1:13" ht="150.6" customHeight="1" thickBot="1">
      <c r="A15" s="431"/>
      <c r="B15" s="431"/>
      <c r="C15" s="431"/>
      <c r="D15" s="8"/>
      <c r="E15" s="8" t="s">
        <v>4</v>
      </c>
      <c r="F15" s="8" t="s">
        <v>49</v>
      </c>
      <c r="G15" s="8">
        <v>100</v>
      </c>
      <c r="H15" s="8">
        <v>100</v>
      </c>
      <c r="I15" s="25">
        <f t="shared" ref="I15:I24" si="0">H15/G15*100</f>
        <v>100</v>
      </c>
      <c r="J15" s="434"/>
      <c r="K15" s="8"/>
      <c r="L15" s="52" t="s">
        <v>62</v>
      </c>
      <c r="M15" s="476"/>
    </row>
    <row r="16" spans="1:13" ht="132" customHeight="1" thickBot="1">
      <c r="A16" s="431"/>
      <c r="B16" s="431"/>
      <c r="C16" s="431"/>
      <c r="D16" s="8" t="s">
        <v>153</v>
      </c>
      <c r="E16" s="10" t="s">
        <v>3</v>
      </c>
      <c r="F16" s="8" t="s">
        <v>49</v>
      </c>
      <c r="G16" s="8">
        <v>100</v>
      </c>
      <c r="H16" s="8">
        <v>100</v>
      </c>
      <c r="I16" s="9">
        <f t="shared" si="0"/>
        <v>100</v>
      </c>
      <c r="J16" s="434"/>
      <c r="K16" s="8"/>
      <c r="L16" s="52" t="s">
        <v>62</v>
      </c>
      <c r="M16" s="476"/>
    </row>
    <row r="17" spans="1:15" ht="157.9" customHeight="1" thickBot="1">
      <c r="A17" s="431"/>
      <c r="B17" s="431"/>
      <c r="C17" s="431"/>
      <c r="D17" s="8"/>
      <c r="E17" s="8" t="s">
        <v>4</v>
      </c>
      <c r="F17" s="8" t="s">
        <v>49</v>
      </c>
      <c r="G17" s="8">
        <v>100</v>
      </c>
      <c r="H17" s="8">
        <v>100</v>
      </c>
      <c r="I17" s="25">
        <f t="shared" si="0"/>
        <v>100</v>
      </c>
      <c r="J17" s="434"/>
      <c r="K17" s="8"/>
      <c r="L17" s="52" t="s">
        <v>62</v>
      </c>
      <c r="M17" s="476"/>
    </row>
    <row r="18" spans="1:15" ht="173.45" customHeight="1" thickBot="1">
      <c r="A18" s="431"/>
      <c r="B18" s="431"/>
      <c r="C18" s="431"/>
      <c r="D18" s="8" t="s">
        <v>154</v>
      </c>
      <c r="E18" s="11" t="s">
        <v>3</v>
      </c>
      <c r="F18" s="8" t="s">
        <v>49</v>
      </c>
      <c r="G18" s="8">
        <v>100</v>
      </c>
      <c r="H18" s="8">
        <v>100</v>
      </c>
      <c r="I18" s="25">
        <f t="shared" si="0"/>
        <v>100</v>
      </c>
      <c r="J18" s="434"/>
      <c r="K18" s="8"/>
      <c r="L18" s="52" t="s">
        <v>62</v>
      </c>
      <c r="M18" s="476"/>
      <c r="O18" s="1" t="s">
        <v>59</v>
      </c>
    </row>
    <row r="19" spans="1:15" ht="162.6" customHeight="1" thickBot="1">
      <c r="A19" s="431"/>
      <c r="B19" s="431"/>
      <c r="C19" s="431"/>
      <c r="D19" s="8"/>
      <c r="E19" s="8" t="s">
        <v>4</v>
      </c>
      <c r="F19" s="8" t="s">
        <v>49</v>
      </c>
      <c r="G19" s="8">
        <v>100</v>
      </c>
      <c r="H19" s="8">
        <v>100</v>
      </c>
      <c r="I19" s="25">
        <f t="shared" si="0"/>
        <v>100</v>
      </c>
      <c r="J19" s="435"/>
      <c r="K19" s="8"/>
      <c r="L19" s="52" t="s">
        <v>62</v>
      </c>
      <c r="M19" s="476"/>
    </row>
    <row r="20" spans="1:15" ht="81.75" customHeight="1" thickBot="1">
      <c r="A20" s="431"/>
      <c r="B20" s="431"/>
      <c r="C20" s="431"/>
      <c r="D20" s="11" t="s">
        <v>207</v>
      </c>
      <c r="E20" s="8" t="s">
        <v>57</v>
      </c>
      <c r="F20" s="8" t="s">
        <v>50</v>
      </c>
      <c r="G20" s="8">
        <v>106</v>
      </c>
      <c r="H20" s="8">
        <v>99</v>
      </c>
      <c r="I20" s="56">
        <f>H20/G20*100</f>
        <v>93.396226415094347</v>
      </c>
      <c r="J20" s="473">
        <f>(I20+I21)/2</f>
        <v>96.698113207547181</v>
      </c>
      <c r="K20" s="12"/>
      <c r="L20" s="60" t="s">
        <v>62</v>
      </c>
      <c r="M20" s="476"/>
    </row>
    <row r="21" spans="1:15" ht="142.5" customHeight="1" thickBot="1">
      <c r="A21" s="431"/>
      <c r="B21" s="431"/>
      <c r="C21" s="431"/>
      <c r="D21" s="11" t="s">
        <v>208</v>
      </c>
      <c r="E21" s="8" t="s">
        <v>57</v>
      </c>
      <c r="F21" s="8" t="s">
        <v>50</v>
      </c>
      <c r="G21" s="8">
        <v>8</v>
      </c>
      <c r="H21" s="96">
        <v>8</v>
      </c>
      <c r="I21" s="53">
        <v>100</v>
      </c>
      <c r="J21" s="474"/>
      <c r="K21" s="11"/>
      <c r="L21" s="83" t="s">
        <v>62</v>
      </c>
      <c r="M21" s="476"/>
      <c r="O21" s="1" t="s">
        <v>58</v>
      </c>
    </row>
    <row r="22" spans="1:15" ht="18" hidden="1" customHeight="1" thickBot="1">
      <c r="A22" s="431"/>
      <c r="B22" s="431"/>
      <c r="C22" s="431"/>
      <c r="D22" s="80"/>
      <c r="E22" s="12" t="s">
        <v>4</v>
      </c>
      <c r="F22" s="12" t="s">
        <v>49</v>
      </c>
      <c r="G22" s="67">
        <v>99.3</v>
      </c>
      <c r="H22" s="67">
        <v>99.3</v>
      </c>
      <c r="I22" s="85">
        <f t="shared" si="0"/>
        <v>100</v>
      </c>
      <c r="J22" s="41"/>
      <c r="K22" s="12"/>
      <c r="L22" s="60" t="s">
        <v>62</v>
      </c>
      <c r="M22" s="160"/>
    </row>
    <row r="23" spans="1:15" ht="18" customHeight="1">
      <c r="A23" s="432"/>
      <c r="B23" s="159" t="s">
        <v>170</v>
      </c>
      <c r="C23" s="161"/>
      <c r="D23" s="161"/>
      <c r="E23" s="161"/>
      <c r="F23" s="161"/>
      <c r="G23" s="161"/>
      <c r="H23" s="161"/>
      <c r="I23" s="161"/>
      <c r="J23" s="161"/>
      <c r="K23" s="11"/>
      <c r="L23" s="11"/>
      <c r="M23" s="70">
        <f>(J20+J14)/2</f>
        <v>98.34905660377359</v>
      </c>
    </row>
    <row r="24" spans="1:15" ht="119.45" customHeight="1" thickBot="1">
      <c r="A24" s="431"/>
      <c r="B24" s="156" t="s">
        <v>5</v>
      </c>
      <c r="C24" s="156" t="s">
        <v>63</v>
      </c>
      <c r="D24" s="158" t="s">
        <v>156</v>
      </c>
      <c r="E24" s="86" t="s">
        <v>6</v>
      </c>
      <c r="F24" s="8" t="s">
        <v>49</v>
      </c>
      <c r="G24" s="8">
        <v>100</v>
      </c>
      <c r="H24" s="8">
        <v>100</v>
      </c>
      <c r="I24" s="25">
        <f t="shared" si="0"/>
        <v>100</v>
      </c>
      <c r="J24" s="157">
        <v>100</v>
      </c>
      <c r="K24" s="8"/>
      <c r="L24" s="8" t="s">
        <v>62</v>
      </c>
      <c r="M24" s="79"/>
    </row>
    <row r="25" spans="1:15" ht="36.75" customHeight="1">
      <c r="A25" s="432"/>
      <c r="B25" s="58"/>
      <c r="C25" s="58"/>
      <c r="D25" s="12" t="s">
        <v>155</v>
      </c>
      <c r="E25" s="12" t="s">
        <v>57</v>
      </c>
      <c r="F25" s="12" t="s">
        <v>50</v>
      </c>
      <c r="G25" s="12">
        <v>114</v>
      </c>
      <c r="H25" s="12">
        <v>107</v>
      </c>
      <c r="I25" s="56">
        <f>H25/G25*100</f>
        <v>93.859649122807014</v>
      </c>
      <c r="J25" s="72">
        <f>I25</f>
        <v>93.859649122807014</v>
      </c>
      <c r="K25" s="12"/>
      <c r="L25" s="67" t="s">
        <v>62</v>
      </c>
      <c r="M25" s="82"/>
    </row>
    <row r="26" spans="1:15" ht="17.45" customHeight="1">
      <c r="A26" s="54"/>
      <c r="B26" s="472" t="s">
        <v>170</v>
      </c>
      <c r="C26" s="437"/>
      <c r="D26" s="437"/>
      <c r="E26" s="437"/>
      <c r="F26" s="437"/>
      <c r="G26" s="437"/>
      <c r="H26" s="437"/>
      <c r="I26" s="437"/>
      <c r="J26" s="437"/>
      <c r="K26" s="439"/>
      <c r="L26" s="11"/>
      <c r="M26" s="70">
        <f>(J24+J25)/2</f>
        <v>96.929824561403507</v>
      </c>
    </row>
    <row r="27" spans="1:15">
      <c r="A27" s="55"/>
      <c r="B27" s="472" t="s">
        <v>170</v>
      </c>
      <c r="C27" s="437"/>
      <c r="D27" s="437"/>
      <c r="E27" s="437"/>
      <c r="F27" s="437"/>
      <c r="G27" s="437"/>
      <c r="H27" s="437"/>
      <c r="I27" s="437"/>
      <c r="J27" s="437"/>
      <c r="K27" s="439"/>
      <c r="L27" s="11"/>
      <c r="M27" s="19">
        <f>(M23+M26)/2</f>
        <v>97.639440582588549</v>
      </c>
    </row>
    <row r="28" spans="1:15">
      <c r="A28" s="1" t="s">
        <v>150</v>
      </c>
      <c r="G28" s="55"/>
      <c r="H28" s="62"/>
      <c r="I28" s="56"/>
      <c r="J28" s="57"/>
      <c r="K28" s="55"/>
      <c r="L28" s="55"/>
      <c r="M28" s="54"/>
    </row>
    <row r="29" spans="1:15">
      <c r="A29" s="1" t="s">
        <v>151</v>
      </c>
      <c r="G29" s="55"/>
      <c r="H29" s="62"/>
      <c r="I29" s="56"/>
      <c r="J29" s="57"/>
      <c r="K29" s="55"/>
      <c r="L29" s="55"/>
      <c r="M29" s="54"/>
    </row>
    <row r="30" spans="1:15">
      <c r="A30" s="1" t="s">
        <v>312</v>
      </c>
      <c r="G30" s="55"/>
      <c r="H30" s="62"/>
      <c r="I30" s="56"/>
      <c r="J30" s="57"/>
      <c r="K30" s="55"/>
      <c r="L30" s="55"/>
      <c r="M30" s="54"/>
    </row>
    <row r="31" spans="1:15">
      <c r="A31" s="54"/>
      <c r="B31" s="55"/>
      <c r="C31" s="55"/>
      <c r="D31" s="55"/>
      <c r="E31" s="55"/>
      <c r="F31" s="55"/>
      <c r="G31" s="55"/>
      <c r="H31" s="62"/>
      <c r="I31" s="56"/>
      <c r="J31" s="57"/>
      <c r="K31" s="55"/>
      <c r="L31" s="55"/>
      <c r="M31" s="54"/>
    </row>
    <row r="33" spans="1:7">
      <c r="A33" s="1" t="s">
        <v>105</v>
      </c>
      <c r="G33" s="1" t="s">
        <v>106</v>
      </c>
    </row>
    <row r="34" spans="1:7" ht="15" customHeight="1"/>
    <row r="35" spans="1:7" ht="17.45" hidden="1" customHeight="1"/>
    <row r="36" spans="1:7" ht="24.6" customHeight="1"/>
    <row r="37" spans="1:7" ht="29.45" customHeight="1"/>
    <row r="38" spans="1:7" ht="0.6" customHeight="1"/>
    <row r="39" spans="1:7" ht="15.75" customHeight="1"/>
    <row r="57" ht="17.45" customHeight="1"/>
    <row r="58" ht="17.45" customHeight="1"/>
    <row r="59" ht="15.75" customHeight="1"/>
    <row r="60" ht="15" customHeight="1"/>
    <row r="61" ht="15" customHeight="1"/>
    <row r="62" ht="16.149999999999999" customHeight="1"/>
    <row r="63" ht="15" customHeight="1"/>
    <row r="65" ht="15" customHeight="1"/>
    <row r="66" ht="15" customHeight="1"/>
    <row r="67" ht="16.149999999999999" customHeight="1"/>
    <row r="68" ht="16.899999999999999" customHeight="1"/>
    <row r="69" ht="15.75" customHeight="1"/>
    <row r="70" ht="15" customHeight="1"/>
    <row r="71" ht="17.45" customHeight="1"/>
    <row r="72" ht="15" customHeight="1"/>
    <row r="73" ht="15.75" customHeight="1"/>
  </sheetData>
  <mergeCells count="11">
    <mergeCell ref="B26:K26"/>
    <mergeCell ref="B27:K27"/>
    <mergeCell ref="A9:M9"/>
    <mergeCell ref="A10:M10"/>
    <mergeCell ref="A11:M11"/>
    <mergeCell ref="A14:A25"/>
    <mergeCell ref="B14:B22"/>
    <mergeCell ref="C14:C22"/>
    <mergeCell ref="J14:J19"/>
    <mergeCell ref="J20:J21"/>
    <mergeCell ref="M14:M21"/>
  </mergeCells>
  <pageMargins left="0" right="0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8"/>
  <sheetViews>
    <sheetView zoomScale="80" zoomScaleNormal="80" workbookViewId="0">
      <selection activeCell="M28" sqref="M28"/>
    </sheetView>
  </sheetViews>
  <sheetFormatPr defaultColWidth="9.140625" defaultRowHeight="15"/>
  <cols>
    <col min="1" max="1" width="19" style="1" customWidth="1"/>
    <col min="2" max="2" width="18.85546875" style="1" customWidth="1"/>
    <col min="3" max="3" width="17.28515625" style="1" customWidth="1"/>
    <col min="4" max="4" width="18.5703125" style="1" customWidth="1"/>
    <col min="5" max="5" width="27.5703125" style="1" customWidth="1"/>
    <col min="6" max="6" width="10.7109375" style="1" customWidth="1"/>
    <col min="7" max="7" width="14.28515625" style="1" customWidth="1"/>
    <col min="8" max="8" width="13.28515625" style="1" customWidth="1"/>
    <col min="9" max="9" width="18.28515625" style="1" customWidth="1"/>
    <col min="10" max="10" width="15.85546875" style="1" customWidth="1"/>
    <col min="11" max="11" width="14.7109375" style="1" customWidth="1"/>
    <col min="12" max="12" width="19.28515625" style="1" customWidth="1"/>
    <col min="13" max="13" width="17" style="1" customWidth="1"/>
    <col min="14" max="16" width="0" style="1" hidden="1" customWidth="1"/>
    <col min="17" max="16384" width="9.140625" style="1"/>
  </cols>
  <sheetData>
    <row r="1" spans="1:13">
      <c r="A1" s="2"/>
      <c r="L1" s="2"/>
      <c r="M1" s="2" t="s">
        <v>27</v>
      </c>
    </row>
    <row r="2" spans="1:13">
      <c r="A2" s="2"/>
      <c r="L2" s="2"/>
      <c r="M2" s="2" t="s">
        <v>28</v>
      </c>
    </row>
    <row r="3" spans="1:13">
      <c r="A3" s="2"/>
      <c r="L3" s="2"/>
      <c r="M3" s="2" t="s">
        <v>29</v>
      </c>
    </row>
    <row r="4" spans="1:13">
      <c r="A4" s="2"/>
      <c r="L4" s="2"/>
      <c r="M4" s="2" t="s">
        <v>30</v>
      </c>
    </row>
    <row r="5" spans="1:13">
      <c r="A5" s="2"/>
      <c r="L5" s="2"/>
      <c r="M5" s="2" t="s">
        <v>31</v>
      </c>
    </row>
    <row r="6" spans="1:13">
      <c r="A6" s="2"/>
      <c r="L6" s="2"/>
      <c r="M6" s="2" t="s">
        <v>32</v>
      </c>
    </row>
    <row r="7" spans="1:13">
      <c r="A7" s="2"/>
      <c r="L7" s="2"/>
      <c r="M7" s="2" t="s">
        <v>33</v>
      </c>
    </row>
    <row r="8" spans="1:13">
      <c r="A8" s="3"/>
    </row>
    <row r="9" spans="1:13">
      <c r="A9" s="420" t="s">
        <v>80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</row>
    <row r="10" spans="1:13">
      <c r="A10" s="420" t="s">
        <v>328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</row>
    <row r="11" spans="1:13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</row>
    <row r="12" spans="1:13" ht="15.75" thickBot="1">
      <c r="A12" s="3"/>
    </row>
    <row r="13" spans="1:13" ht="125.25" customHeight="1" thickBot="1">
      <c r="A13" s="299" t="s">
        <v>36</v>
      </c>
      <c r="B13" s="300" t="s">
        <v>37</v>
      </c>
      <c r="C13" s="300" t="s">
        <v>38</v>
      </c>
      <c r="D13" s="300" t="s">
        <v>39</v>
      </c>
      <c r="E13" s="300" t="s">
        <v>2</v>
      </c>
      <c r="F13" s="300" t="s">
        <v>40</v>
      </c>
      <c r="G13" s="300" t="s">
        <v>41</v>
      </c>
      <c r="H13" s="300" t="s">
        <v>42</v>
      </c>
      <c r="I13" s="300" t="s">
        <v>147</v>
      </c>
      <c r="J13" s="300" t="s">
        <v>148</v>
      </c>
      <c r="K13" s="300" t="s">
        <v>45</v>
      </c>
      <c r="L13" s="300" t="s">
        <v>46</v>
      </c>
      <c r="M13" s="301" t="s">
        <v>47</v>
      </c>
    </row>
    <row r="14" spans="1:13" ht="72.75" customHeight="1" thickBot="1">
      <c r="A14" s="430" t="s">
        <v>122</v>
      </c>
      <c r="B14" s="430" t="s">
        <v>0</v>
      </c>
      <c r="C14" s="430" t="s">
        <v>63</v>
      </c>
      <c r="D14" s="6" t="s">
        <v>152</v>
      </c>
      <c r="E14" s="6" t="s">
        <v>3</v>
      </c>
      <c r="F14" s="6" t="s">
        <v>49</v>
      </c>
      <c r="G14" s="6">
        <v>100</v>
      </c>
      <c r="H14" s="6">
        <v>100</v>
      </c>
      <c r="I14" s="27">
        <f>H14/G14*100</f>
        <v>100</v>
      </c>
      <c r="J14" s="481">
        <v>100</v>
      </c>
      <c r="K14" s="6"/>
      <c r="L14" s="52" t="s">
        <v>62</v>
      </c>
      <c r="M14" s="487"/>
    </row>
    <row r="15" spans="1:13" ht="84" customHeight="1" thickBot="1">
      <c r="A15" s="431"/>
      <c r="B15" s="431"/>
      <c r="C15" s="431"/>
      <c r="D15" s="8"/>
      <c r="E15" s="8" t="s">
        <v>4</v>
      </c>
      <c r="F15" s="8" t="s">
        <v>49</v>
      </c>
      <c r="G15" s="8">
        <v>100</v>
      </c>
      <c r="H15" s="8">
        <v>100</v>
      </c>
      <c r="I15" s="25">
        <f t="shared" ref="I15:I25" si="0">H15/G15*100</f>
        <v>100</v>
      </c>
      <c r="J15" s="482"/>
      <c r="K15" s="8"/>
      <c r="L15" s="52" t="s">
        <v>62</v>
      </c>
      <c r="M15" s="487"/>
    </row>
    <row r="16" spans="1:13" ht="105" customHeight="1" thickBot="1">
      <c r="A16" s="431"/>
      <c r="B16" s="431"/>
      <c r="C16" s="431"/>
      <c r="D16" s="8" t="s">
        <v>153</v>
      </c>
      <c r="E16" s="10" t="s">
        <v>3</v>
      </c>
      <c r="F16" s="8" t="s">
        <v>49</v>
      </c>
      <c r="G16" s="8">
        <v>100</v>
      </c>
      <c r="H16" s="8">
        <v>100</v>
      </c>
      <c r="I16" s="25">
        <f t="shared" si="0"/>
        <v>100</v>
      </c>
      <c r="J16" s="482"/>
      <c r="K16" s="8"/>
      <c r="L16" s="52" t="s">
        <v>62</v>
      </c>
      <c r="M16" s="487"/>
    </row>
    <row r="17" spans="1:15" ht="82.5" customHeight="1" thickBot="1">
      <c r="A17" s="431"/>
      <c r="B17" s="431"/>
      <c r="C17" s="431"/>
      <c r="D17" s="8"/>
      <c r="E17" s="8" t="s">
        <v>4</v>
      </c>
      <c r="F17" s="8" t="s">
        <v>49</v>
      </c>
      <c r="G17" s="8">
        <v>100</v>
      </c>
      <c r="H17" s="8">
        <v>100</v>
      </c>
      <c r="I17" s="25">
        <f t="shared" si="0"/>
        <v>100</v>
      </c>
      <c r="J17" s="482"/>
      <c r="K17" s="8"/>
      <c r="L17" s="52" t="s">
        <v>62</v>
      </c>
      <c r="M17" s="487"/>
    </row>
    <row r="18" spans="1:15" ht="96" customHeight="1" thickBot="1">
      <c r="A18" s="431"/>
      <c r="B18" s="431"/>
      <c r="C18" s="431"/>
      <c r="D18" s="8" t="s">
        <v>154</v>
      </c>
      <c r="E18" s="11" t="s">
        <v>3</v>
      </c>
      <c r="F18" s="8" t="s">
        <v>49</v>
      </c>
      <c r="G18" s="8">
        <v>100</v>
      </c>
      <c r="H18" s="8">
        <v>100</v>
      </c>
      <c r="I18" s="25">
        <f t="shared" si="0"/>
        <v>100</v>
      </c>
      <c r="J18" s="482"/>
      <c r="K18" s="8"/>
      <c r="L18" s="52" t="s">
        <v>62</v>
      </c>
      <c r="M18" s="487"/>
      <c r="O18" s="1" t="s">
        <v>59</v>
      </c>
    </row>
    <row r="19" spans="1:15" ht="83.25" customHeight="1" thickBot="1">
      <c r="A19" s="431"/>
      <c r="B19" s="431"/>
      <c r="C19" s="431"/>
      <c r="D19" s="8"/>
      <c r="E19" s="8" t="s">
        <v>4</v>
      </c>
      <c r="F19" s="8" t="s">
        <v>49</v>
      </c>
      <c r="G19" s="8">
        <v>100</v>
      </c>
      <c r="H19" s="8">
        <v>100</v>
      </c>
      <c r="I19" s="25">
        <f t="shared" si="0"/>
        <v>100</v>
      </c>
      <c r="J19" s="482"/>
      <c r="K19" s="8"/>
      <c r="L19" s="52" t="s">
        <v>62</v>
      </c>
      <c r="M19" s="487"/>
    </row>
    <row r="20" spans="1:15" ht="15" hidden="1" customHeight="1" thickBot="1">
      <c r="A20" s="431"/>
      <c r="B20" s="431"/>
      <c r="C20" s="431"/>
      <c r="D20" s="12" t="s">
        <v>54</v>
      </c>
      <c r="E20" s="11" t="s">
        <v>3</v>
      </c>
      <c r="F20" s="8" t="s">
        <v>49</v>
      </c>
      <c r="G20" s="12"/>
      <c r="H20" s="12"/>
      <c r="I20" s="25"/>
      <c r="J20" s="482"/>
      <c r="K20" s="8"/>
      <c r="L20" s="52" t="s">
        <v>62</v>
      </c>
      <c r="M20" s="487"/>
      <c r="O20" s="1" t="s">
        <v>58</v>
      </c>
    </row>
    <row r="21" spans="1:15" ht="15" hidden="1" customHeight="1" thickBot="1">
      <c r="A21" s="431"/>
      <c r="B21" s="431"/>
      <c r="C21" s="431"/>
      <c r="D21" s="13"/>
      <c r="E21" s="8" t="s">
        <v>4</v>
      </c>
      <c r="F21" s="8" t="s">
        <v>49</v>
      </c>
      <c r="G21" s="6"/>
      <c r="H21" s="6"/>
      <c r="I21" s="25"/>
      <c r="J21" s="483"/>
      <c r="K21" s="8"/>
      <c r="L21" s="52" t="s">
        <v>62</v>
      </c>
      <c r="M21" s="487"/>
    </row>
    <row r="22" spans="1:15" ht="44.25" customHeight="1" thickBot="1">
      <c r="A22" s="432"/>
      <c r="B22" s="419"/>
      <c r="C22" s="419"/>
      <c r="D22" s="8" t="s">
        <v>210</v>
      </c>
      <c r="E22" s="12" t="s">
        <v>57</v>
      </c>
      <c r="F22" s="12" t="s">
        <v>50</v>
      </c>
      <c r="G22" s="12">
        <v>184</v>
      </c>
      <c r="H22" s="66">
        <v>179</v>
      </c>
      <c r="I22" s="56">
        <f>H22/G22*100</f>
        <v>97.282608695652172</v>
      </c>
      <c r="J22" s="473">
        <f>(I22+I23)/2</f>
        <v>98.641304347826093</v>
      </c>
      <c r="K22" s="12"/>
      <c r="L22" s="60" t="s">
        <v>62</v>
      </c>
      <c r="M22" s="487"/>
    </row>
    <row r="23" spans="1:15" ht="56.25" customHeight="1" thickBot="1">
      <c r="A23" s="432"/>
      <c r="B23" s="419"/>
      <c r="C23" s="419"/>
      <c r="D23" s="96" t="s">
        <v>211</v>
      </c>
      <c r="E23" s="11" t="s">
        <v>57</v>
      </c>
      <c r="F23" s="11" t="s">
        <v>50</v>
      </c>
      <c r="G23" s="154">
        <v>41</v>
      </c>
      <c r="H23" s="68">
        <v>41</v>
      </c>
      <c r="I23" s="53">
        <v>100</v>
      </c>
      <c r="J23" s="474"/>
      <c r="K23" s="11"/>
      <c r="L23" s="11" t="s">
        <v>62</v>
      </c>
      <c r="M23" s="487"/>
    </row>
    <row r="24" spans="1:15" ht="22.5" customHeight="1" thickBot="1">
      <c r="A24" s="431"/>
      <c r="B24" s="484" t="s">
        <v>195</v>
      </c>
      <c r="C24" s="485"/>
      <c r="D24" s="485"/>
      <c r="E24" s="485"/>
      <c r="F24" s="486"/>
      <c r="G24" s="486"/>
      <c r="H24" s="486"/>
      <c r="I24" s="486"/>
      <c r="J24" s="486"/>
      <c r="K24" s="486"/>
      <c r="L24" s="56"/>
      <c r="M24" s="75">
        <f>(J14+J22)/2</f>
        <v>99.320652173913047</v>
      </c>
    </row>
    <row r="25" spans="1:15" ht="111.75" customHeight="1" thickBot="1">
      <c r="A25" s="431"/>
      <c r="B25" s="30" t="s">
        <v>5</v>
      </c>
      <c r="C25" s="30" t="s">
        <v>63</v>
      </c>
      <c r="D25" s="13" t="s">
        <v>156</v>
      </c>
      <c r="E25" s="14" t="s">
        <v>6</v>
      </c>
      <c r="F25" s="11" t="s">
        <v>49</v>
      </c>
      <c r="G25" s="6">
        <v>100</v>
      </c>
      <c r="H25" s="52">
        <v>100</v>
      </c>
      <c r="I25" s="53">
        <f t="shared" si="0"/>
        <v>100</v>
      </c>
      <c r="J25" s="136">
        <v>100</v>
      </c>
      <c r="K25" s="11"/>
      <c r="L25" s="6" t="s">
        <v>62</v>
      </c>
      <c r="M25" s="42"/>
    </row>
    <row r="26" spans="1:15" ht="40.5" customHeight="1" thickBot="1">
      <c r="A26" s="480"/>
      <c r="B26" s="11"/>
      <c r="C26" s="11"/>
      <c r="D26" s="8" t="s">
        <v>155</v>
      </c>
      <c r="E26" s="8" t="s">
        <v>57</v>
      </c>
      <c r="F26" s="8" t="s">
        <v>50</v>
      </c>
      <c r="G26" s="8">
        <v>225</v>
      </c>
      <c r="H26" s="24">
        <v>220</v>
      </c>
      <c r="I26" s="23">
        <f>H26/G26*100</f>
        <v>97.777777777777771</v>
      </c>
      <c r="J26" s="26">
        <f>I26</f>
        <v>97.777777777777771</v>
      </c>
      <c r="K26" s="8"/>
      <c r="L26" s="6" t="s">
        <v>62</v>
      </c>
      <c r="M26" s="42"/>
    </row>
    <row r="27" spans="1:15">
      <c r="A27" s="54"/>
      <c r="B27" s="132" t="s">
        <v>195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7"/>
      <c r="M27" s="70">
        <f>(J25+J26)/2</f>
        <v>98.888888888888886</v>
      </c>
    </row>
    <row r="28" spans="1:15">
      <c r="A28" s="477" t="s">
        <v>149</v>
      </c>
      <c r="B28" s="478"/>
      <c r="C28" s="479"/>
      <c r="D28" s="11"/>
      <c r="E28" s="11"/>
      <c r="F28" s="11"/>
      <c r="G28" s="11"/>
      <c r="H28" s="11"/>
      <c r="I28" s="53"/>
      <c r="J28" s="26"/>
      <c r="K28" s="11"/>
      <c r="L28" s="11"/>
      <c r="M28" s="70">
        <f>(M24+M27)/2</f>
        <v>99.104770531400959</v>
      </c>
    </row>
    <row r="29" spans="1:15">
      <c r="A29" s="54"/>
      <c r="B29" s="55"/>
      <c r="C29" s="55"/>
      <c r="D29" s="55"/>
      <c r="E29" s="55"/>
      <c r="F29" s="55"/>
      <c r="G29" s="55"/>
      <c r="H29" s="62"/>
      <c r="I29" s="56"/>
      <c r="J29" s="57"/>
      <c r="K29" s="55"/>
      <c r="L29" s="55"/>
      <c r="M29" s="61"/>
    </row>
    <row r="30" spans="1:15">
      <c r="A30" s="1" t="s">
        <v>150</v>
      </c>
      <c r="G30" s="55"/>
      <c r="H30" s="62"/>
      <c r="I30" s="56"/>
      <c r="J30" s="57"/>
      <c r="K30" s="55"/>
      <c r="L30" s="55"/>
      <c r="M30" s="61"/>
    </row>
    <row r="31" spans="1:15">
      <c r="A31" s="1" t="s">
        <v>151</v>
      </c>
      <c r="G31" s="55"/>
      <c r="H31" s="62"/>
      <c r="I31" s="56"/>
      <c r="J31" s="57"/>
      <c r="K31" s="55"/>
      <c r="L31" s="55"/>
      <c r="M31" s="61"/>
    </row>
    <row r="32" spans="1:15">
      <c r="A32" s="1" t="s">
        <v>329</v>
      </c>
      <c r="G32" s="55"/>
      <c r="H32" s="62"/>
      <c r="I32" s="56"/>
      <c r="J32" s="57"/>
      <c r="K32" s="55"/>
      <c r="L32" s="55"/>
      <c r="M32" s="61"/>
    </row>
    <row r="34" spans="1:7" ht="12.75" customHeight="1">
      <c r="A34" s="1" t="s">
        <v>123</v>
      </c>
      <c r="G34" s="1" t="s">
        <v>124</v>
      </c>
    </row>
    <row r="35" spans="1:7" ht="15" customHeight="1"/>
    <row r="36" spans="1:7" ht="15" customHeight="1"/>
    <row r="37" spans="1:7" ht="18" customHeight="1"/>
    <row r="40" spans="1:7" ht="15.75" customHeight="1"/>
    <row r="41" spans="1:7" ht="12.75" customHeight="1"/>
    <row r="42" spans="1:7" ht="73.5" customHeight="1"/>
    <row r="43" spans="1:7" ht="13.5" customHeight="1"/>
    <row r="44" spans="1:7" ht="76.5" customHeight="1"/>
    <row r="45" spans="1:7" ht="12.75" customHeight="1"/>
    <row r="46" spans="1:7" ht="12.75" customHeight="1"/>
    <row r="48" spans="1:7" ht="23.25" customHeight="1"/>
    <row r="50" ht="12.75" customHeight="1"/>
    <row r="52" ht="15.75" customHeight="1"/>
    <row r="59" ht="12.75" customHeight="1"/>
    <row r="61" ht="12.75" customHeight="1"/>
    <row r="62" ht="15" hidden="1" customHeight="1"/>
    <row r="64" ht="12.75" customHeight="1"/>
    <row r="66" ht="14.25" customHeight="1"/>
    <row r="67" ht="15" hidden="1" customHeight="1"/>
    <row r="69" ht="12.75" customHeight="1"/>
    <row r="71" ht="13.5" customHeight="1"/>
    <row r="72" ht="15" hidden="1" customHeight="1"/>
    <row r="75" ht="12.75" customHeight="1"/>
    <row r="78" ht="15" customHeight="1"/>
  </sheetData>
  <mergeCells count="14">
    <mergeCell ref="A28:C28"/>
    <mergeCell ref="A9:M9"/>
    <mergeCell ref="A10:M10"/>
    <mergeCell ref="A11:M11"/>
    <mergeCell ref="A14:A26"/>
    <mergeCell ref="B14:B21"/>
    <mergeCell ref="C14:C21"/>
    <mergeCell ref="J14:J21"/>
    <mergeCell ref="B24:E24"/>
    <mergeCell ref="F24:K24"/>
    <mergeCell ref="B22:B23"/>
    <mergeCell ref="C22:C23"/>
    <mergeCell ref="J22:J23"/>
    <mergeCell ref="M14:M23"/>
  </mergeCells>
  <pageMargins left="0.51181102362204722" right="0.51181102362204722" top="0.55118110236220474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дс 4</vt:lpstr>
      <vt:lpstr>дс 5</vt:lpstr>
      <vt:lpstr>дс 7</vt:lpstr>
      <vt:lpstr>ДС 8</vt:lpstr>
      <vt:lpstr>дс 9</vt:lpstr>
      <vt:lpstr>дс 10</vt:lpstr>
      <vt:lpstr>дс 12</vt:lpstr>
      <vt:lpstr>ДС 13</vt:lpstr>
      <vt:lpstr>дс 14</vt:lpstr>
      <vt:lpstr>ДС 15</vt:lpstr>
      <vt:lpstr>дс 17</vt:lpstr>
      <vt:lpstr>дс 18</vt:lpstr>
      <vt:lpstr>шк 2</vt:lpstr>
      <vt:lpstr>ШК 4</vt:lpstr>
      <vt:lpstr>ШК 5</vt:lpstr>
      <vt:lpstr>шк 7</vt:lpstr>
      <vt:lpstr>ШК 9</vt:lpstr>
      <vt:lpstr>Гимн.</vt:lpstr>
      <vt:lpstr>ДДТ</vt:lpstr>
      <vt:lpstr>ДЭБС</vt:lpstr>
      <vt:lpstr>СВОД</vt:lpstr>
      <vt:lpstr>'ДС 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2020-02-06T02:14:27Z</dcterms:modified>
</cp:coreProperties>
</file>