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<sst xmlns="http://schemas.openxmlformats.org/spreadsheetml/2006/main" count="1868" uniqueCount="421">
  <si>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</si>
  <si>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</si>
  <si>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Социальное обеспечение и иные выплаты населению</t>
  </si>
  <si>
    <t>300</t>
  </si>
  <si>
    <t>Иные выплаты населению</t>
  </si>
  <si>
    <t>360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</si>
  <si>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</si>
  <si>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</si>
  <si>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</si>
  <si>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от     декабря  2015 г. №  -  - ГС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</si>
  <si>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</si>
  <si>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</si>
  <si>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Выплаты молодым специалистам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</si>
  <si>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</si>
  <si>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</si>
  <si>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</si>
  <si>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</si>
  <si>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</si>
  <si>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</si>
  <si>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от  17  декабря  2015 г. № 4 - 23 - ГС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</si>
  <si>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</si>
  <si>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</si>
  <si>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1002</t>
  </si>
  <si>
    <t>Подпрограмма «Повышение качества и доступности социальных услуг населению»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</si>
  <si>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</si>
  <si>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</si>
  <si>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</si>
  <si>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</si>
  <si>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</si>
  <si>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</si>
  <si>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Расходы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</si>
  <si>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</si>
  <si>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</si>
  <si>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</si>
  <si>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</si>
  <si>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Резервные средства</t>
  </si>
  <si>
    <t>870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</si>
  <si>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</si>
  <si>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</si>
  <si>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Подпрограмма «Инвентаризация земель на территории муниципального образования город Дивногорск»</t>
  </si>
  <si>
    <t>Инвентаризация земель на территории муниципального образования город Дивногорск в рамках подпрограммы «Инвентаризация земель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</si>
  <si>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</si>
  <si>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Судебная система</t>
  </si>
  <si>
    <t>0105</t>
  </si>
  <si>
    <t xml:space="preserve">Непрограммные расходы органа исполнительной власти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</si>
  <si>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</si>
  <si>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r>
      <t xml:space="preserve">Подпрограмма 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>Развитие субъектов малого и среднего предпринимательства в муниципальном образовании город Дивногорск</t>
    </r>
    <r>
      <rPr>
        <sz val="10"/>
        <color indexed="8"/>
        <rFont val="Times New Roman"/>
        <family val="1"/>
      </rPr>
      <t>»</t>
    </r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</si>
  <si>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</si>
  <si>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</si>
  <si>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</si>
  <si>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</si>
  <si>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</si>
  <si>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</si>
  <si>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</si>
  <si>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</si>
  <si>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8210080710</t>
  </si>
  <si>
    <t>0330080710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</si>
  <si>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</si>
  <si>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</si>
  <si>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</si>
  <si>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</si>
  <si>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</si>
  <si>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</si>
  <si>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</si>
  <si>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</si>
  <si>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</si>
  <si>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</si>
  <si>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Выплаты, обеспечивающие уровень заработной платы работников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</si>
  <si>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</si>
  <si>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</si>
  <si>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«Обеспечение условий для поддержки  дополнительного образования детей»</t>
  </si>
  <si>
    <t>Выплаты, обеспечивающие уровень заработной платы работников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</si>
  <si>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</si>
  <si>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</si>
  <si>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Благоустройство придомовых, внутридомовых территорий города, содержание и ремонт подпорных стенок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</si>
  <si>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</si>
  <si>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к  решению  Дивногорского городского  Совета  депутатов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</si>
  <si>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</si>
  <si>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</si>
  <si>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01400S031Р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</si>
  <si>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</si>
  <si>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01200S031Р</t>
  </si>
  <si>
    <t>01200S031M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</si>
  <si>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</si>
  <si>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</si>
  <si>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03100S031P</t>
  </si>
  <si>
    <t>03100S031M</t>
  </si>
  <si>
    <t>03100L1440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</si>
  <si>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</si>
  <si>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03200S031P</t>
  </si>
  <si>
    <t>03200S031M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</si>
  <si>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0"/>
        <color indexed="8"/>
        <rFont val="Times New Roman"/>
        <family val="1"/>
      </rPr>
      <t>условий для поддержки дополнительного образования детей</t>
    </r>
    <r>
      <rPr>
        <sz val="10"/>
        <rFont val="Times New Roman"/>
        <family val="1"/>
      </rPr>
      <t>» муниципальной программы города Дивногорска «Культура муниципального образования город Дивногорск»</t>
    </r>
  </si>
  <si>
    <t>03300S031Р</t>
  </si>
  <si>
    <t>03300S031М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</si>
  <si>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</si>
  <si>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</si>
  <si>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</si>
  <si>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</si>
  <si>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</si>
  <si>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Подпрограмма «Переселение      граждан из аварийного  жилищного фонда в муниципальном образовании город Дивногорск»</t>
  </si>
  <si>
    <t xml:space="preserve">Средства на обеспечение мероприятий по переселению граждан из аварийного жилищного фонда, направляемых на долевое финансирование, за счет средств местного бюджета,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</si>
  <si>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0530000000</t>
  </si>
  <si>
    <t>0501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</si>
  <si>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</si>
  <si>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0810084060</t>
  </si>
  <si>
    <t>Общегосударственные вопросы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</si>
  <si>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</si>
  <si>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</si>
  <si>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</si>
  <si>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Учет, контроль, распоряжение, пользование и управление земельными ресурсами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</si>
  <si>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</si>
  <si>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0100</t>
  </si>
  <si>
    <t>Приложение 6</t>
  </si>
  <si>
    <t>Распределение бюджетных ассигнований по целевым статьям (муниципальным программам города Дивногорска и 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</si>
  <si>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</si>
  <si>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</si>
  <si>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</si>
  <si>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Расходы на оплату стоимости набора продуктов питания или готовых блюд и их транспортировки в лагерях с дневным пребыванием детей за счет средств местного бюджета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</si>
  <si>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</si>
  <si>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</si>
  <si>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</si>
  <si>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0409</t>
  </si>
  <si>
    <t>0400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</si>
  <si>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</si>
  <si>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Другие вопросы в области социальной политики</t>
  </si>
  <si>
    <t>1006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</si>
  <si>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</si>
  <si>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</si>
  <si>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</si>
  <si>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Подпрограмма «Дополнительное образование детей в учреждении физкультурно-спортивной направленности»</t>
  </si>
  <si>
    <t>03100S4880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</si>
  <si>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</si>
  <si>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</si>
  <si>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</si>
  <si>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</si>
  <si>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</si>
  <si>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</si>
  <si>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«Дошкольное образование детей»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</si>
  <si>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</si>
  <si>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</si>
  <si>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0140075520</t>
  </si>
  <si>
    <t>0140080210</t>
  </si>
  <si>
    <t>0140080220</t>
  </si>
  <si>
    <t>0140080910</t>
  </si>
  <si>
    <t>0200000000</t>
  </si>
  <si>
    <t>0210000000</t>
  </si>
  <si>
    <t>0210088080</t>
  </si>
  <si>
    <t>0240000000</t>
  </si>
  <si>
    <t>0240001510</t>
  </si>
  <si>
    <t>0250000000</t>
  </si>
  <si>
    <t>0220002750</t>
  </si>
  <si>
    <t>Социальное обеспечение населения</t>
  </si>
  <si>
    <t>Подпрограмма «Социальная поддержка семей, имеющих детей»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</si>
  <si>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</si>
  <si>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0220000000</t>
  </si>
  <si>
    <t>0250075130</t>
  </si>
  <si>
    <t>0250080210</t>
  </si>
  <si>
    <t>0300000000</t>
  </si>
  <si>
    <t>0310000000</t>
  </si>
  <si>
    <t>0310051440</t>
  </si>
  <si>
    <t>0310080630</t>
  </si>
  <si>
    <t>0310080640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</si>
  <si>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</si>
  <si>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0320000000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</si>
  <si>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</si>
  <si>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</si>
  <si>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</si>
  <si>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</si>
  <si>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</si>
  <si>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</si>
  <si>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</si>
  <si>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</si>
  <si>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</si>
  <si>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</si>
  <si>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0440080210</t>
  </si>
  <si>
    <t>0410080610</t>
  </si>
  <si>
    <t>0420000000</t>
  </si>
  <si>
    <t>0420074560</t>
  </si>
  <si>
    <t>0420080610</t>
  </si>
  <si>
    <t>0420088100</t>
  </si>
  <si>
    <t>0430000000</t>
  </si>
  <si>
    <t>0430080620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</si>
  <si>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</si>
  <si>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</si>
  <si>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</si>
  <si>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</si>
  <si>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</si>
  <si>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</si>
  <si>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</si>
  <si>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</si>
  <si>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</si>
  <si>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0720088060</t>
  </si>
  <si>
    <t>0800000000</t>
  </si>
  <si>
    <t>0810000000</t>
  </si>
  <si>
    <t>0810075180</t>
  </si>
  <si>
    <t>0810075550</t>
  </si>
  <si>
    <t>0810084010</t>
  </si>
  <si>
    <t>0810084020</t>
  </si>
  <si>
    <t>0810084030</t>
  </si>
  <si>
    <t>0810084040</t>
  </si>
  <si>
    <t>0810084050</t>
  </si>
  <si>
    <t>0810085550</t>
  </si>
  <si>
    <t>0840000000</t>
  </si>
  <si>
    <t>0840080220</t>
  </si>
  <si>
    <t>0900000000</t>
  </si>
  <si>
    <t>0940000000</t>
  </si>
  <si>
    <t>0940080210</t>
  </si>
  <si>
    <t>Софинансирование расходов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</si>
  <si>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</si>
  <si>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</si>
  <si>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оказание в исключительных случаях гражданам единовременной материальной помощи по поручению Губернатора Красноярского края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</si>
  <si>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Публичнык нормативные социальные выплаты гражданам</t>
  </si>
  <si>
    <t>О220085020</t>
  </si>
  <si>
    <t>310</t>
  </si>
  <si>
    <t>094080910</t>
  </si>
  <si>
    <t>1000000000</t>
  </si>
  <si>
    <t>1010000000</t>
  </si>
  <si>
    <t>1010088010</t>
  </si>
  <si>
    <t>1020000000</t>
  </si>
  <si>
    <t>1020088020</t>
  </si>
  <si>
    <t>8100000000</t>
  </si>
  <si>
    <t>8110080210</t>
  </si>
  <si>
    <t>8110080230</t>
  </si>
  <si>
    <t>8110080910</t>
  </si>
  <si>
    <t>8200000000</t>
  </si>
  <si>
    <t>8210051180</t>
  </si>
  <si>
    <t>8210000000</t>
  </si>
  <si>
    <t>8210051200</t>
  </si>
  <si>
    <t>8210074290</t>
  </si>
  <si>
    <t>8210075140</t>
  </si>
  <si>
    <t>8210076040</t>
  </si>
  <si>
    <t>8210080210</t>
  </si>
  <si>
    <t>8210080230</t>
  </si>
  <si>
    <t>8210080910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</si>
  <si>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</si>
  <si>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</si>
  <si>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</si>
  <si>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</si>
  <si>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</si>
  <si>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5896,6</t>
  </si>
  <si>
    <t>1268,5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</si>
  <si>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</si>
  <si>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</si>
  <si>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</si>
  <si>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Приложение 12</t>
  </si>
  <si>
    <t>Подпрограмма «Повышение качества жизни отдельных категорий граждан, степени их социальной защищенности»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</si>
  <si>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</si>
  <si>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</si>
  <si>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</si>
  <si>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</si>
  <si>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</si>
  <si>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</si>
  <si>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</si>
  <si>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</si>
  <si>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</si>
  <si>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на 2016  год</t>
  </si>
  <si>
    <t>"О  бюджете  города  Дивногорска  на  2016 год</t>
  </si>
  <si>
    <t>и  плановый  период 2017 - 2018 годов"</t>
  </si>
  <si>
    <t>0110075540</t>
  </si>
  <si>
    <t>0100000000</t>
  </si>
  <si>
    <t>0110000000</t>
  </si>
  <si>
    <t>0110075560</t>
  </si>
  <si>
    <t>5157,1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</si>
  <si>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</si>
  <si>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</si>
  <si>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</si>
  <si>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</si>
  <si>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</si>
  <si>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</si>
  <si>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</si>
  <si>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0130000000</t>
  </si>
  <si>
    <t>0130088790</t>
  </si>
  <si>
    <t>0140000000</t>
  </si>
  <si>
    <t>0140050820</t>
  </si>
  <si>
    <t>01400S0820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</si>
  <si>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</si>
  <si>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</si>
  <si>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</si>
  <si>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</si>
  <si>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12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</si>
  <si>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</si>
  <si>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</si>
  <si>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О110074080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</si>
  <si>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</si>
  <si>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25 февраля 2016 г. № 5 - 43 - ГС</t>
  </si>
  <si>
    <t>"О  внесении  изменений  в  решение  Дивногорского городского</t>
  </si>
  <si>
    <t>Совета  депутатов  от  17 декабря  2015  г.  № 4-23-ГС</t>
  </si>
  <si>
    <t>и  плановый  период 2017 - 2018 годов""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</si>
  <si>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</si>
  <si>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</si>
  <si>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</si>
  <si>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0310074880</t>
  </si>
  <si>
    <t>Расходы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</si>
  <si>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</si>
  <si>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Расходы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</si>
  <si>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0710073930</t>
  </si>
  <si>
    <t>0710073940</t>
  </si>
  <si>
    <t>Подпрограмма «Безопасность дорожного движения»</t>
  </si>
  <si>
    <t>0730000000</t>
  </si>
  <si>
    <t>Расходы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</si>
  <si>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</si>
  <si>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</si>
  <si>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</si>
  <si>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07100S3930</t>
  </si>
  <si>
    <t>07100S3940</t>
  </si>
  <si>
    <t>Софинансирование расходов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</si>
  <si>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</si>
  <si>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</si>
  <si>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</si>
  <si>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Расходы на приобретение и установку уличных вандалоустойчивых тренажеров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</si>
  <si>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О810089210</t>
  </si>
  <si>
    <t>Обеспечение пожарной безопасности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</si>
  <si>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</si>
  <si>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0550080220</t>
  </si>
  <si>
    <t>Социальные выплаты гражданам, кроме публичных нормативных социальных выплат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</si>
  <si>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муниципальной программы</t>
    </r>
    <r>
      <rPr>
        <b/>
        <sz val="10"/>
        <rFont val="Times New Roman"/>
        <family val="1"/>
      </rPr>
      <t xml:space="preserve"> «</t>
    </r>
    <r>
      <rPr>
        <sz val="10"/>
        <rFont val="Times New Roman"/>
        <family val="1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0"/>
        <rFont val="Times New Roman"/>
        <family val="1"/>
      </rPr>
      <t>»</t>
    </r>
  </si>
  <si>
    <t>0820000000</t>
  </si>
  <si>
    <t>0820089030</t>
  </si>
  <si>
    <t>0310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</si>
  <si>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</si>
  <si>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подготовку генерального плана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</si>
  <si>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подготовку актов о прекращении существования объектов капитального строительства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</si>
  <si>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О550087010</t>
  </si>
  <si>
    <t>О550087020</t>
  </si>
  <si>
    <t>О550087030</t>
  </si>
  <si>
    <t>Расходы на изготовление проекта на реконструкцию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</si>
  <si>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0810087040</t>
  </si>
  <si>
    <t>Расходы на проектирование и прохождение государственной экспертизы по объекту «Девятиэтажный многоквартирный жилой дом с инженерным обеспечением в г.Дивногорске» в рамках подпрограммы «Переселение граждан из аварийного жилого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</si>
  <si>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0530086040</t>
  </si>
  <si>
    <t>Наименование распорядителей и наименование показателей бюджетной классификации</t>
  </si>
  <si>
    <t>Сумма на          2015 год</t>
  </si>
  <si>
    <t>Подпрограмма «Молодежь Дивногорья»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</si>
  <si>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</si>
  <si>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</si>
  <si>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</si>
  <si>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</si>
  <si>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</si>
  <si>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</si>
  <si>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</si>
  <si>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</si>
  <si>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</si>
  <si>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</si>
  <si>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</si>
  <si>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</si>
  <si>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</si>
  <si>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</si>
  <si>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</si>
  <si>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Непрограммные расходы представительного органа</t>
  </si>
  <si>
    <t>0103</t>
  </si>
  <si>
    <t>001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</si>
  <si>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</si>
  <si>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</si>
  <si>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</si>
  <si>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</si>
  <si>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</si>
  <si>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</si>
  <si>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</si>
  <si>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</si>
  <si>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</si>
  <si>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</si>
  <si>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</si>
  <si>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</si>
  <si>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</si>
  <si>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</si>
  <si>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</si>
  <si>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</si>
  <si>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</si>
  <si>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</si>
  <si>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</si>
  <si>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</si>
  <si>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</si>
  <si>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</si>
  <si>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</si>
  <si>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</si>
  <si>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</si>
  <si>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</si>
  <si>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Национальная оборона</t>
  </si>
  <si>
    <t>0200</t>
  </si>
  <si>
    <t>Мобилизационная и вневойсковая подготовка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</si>
  <si>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</si>
  <si>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</si>
  <si>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</si>
  <si>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</si>
  <si>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</si>
  <si>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</si>
  <si>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</si>
  <si>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</si>
  <si>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</si>
  <si>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</si>
  <si>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</si>
  <si>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</si>
  <si>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</si>
  <si>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</si>
  <si>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</si>
  <si>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</si>
  <si>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Благоустройство</t>
  </si>
  <si>
    <t>0503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</si>
  <si>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</si>
  <si>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</si>
  <si>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0909</t>
  </si>
  <si>
    <t>Подпрограмма «Поддержка искусства и народного творчества»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</si>
  <si>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</si>
  <si>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01300S397Г</t>
  </si>
  <si>
    <t>05300S9602</t>
  </si>
  <si>
    <t>06200S6070</t>
  </si>
  <si>
    <t>05400L0200</t>
  </si>
  <si>
    <t>0810075700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</si>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</sst>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_);_(* \(#,##0.0\);_(* &quot;-&quot;??_);_(@_)"/>
    <numFmt numFmtId="188" formatCode="_-* #,##0.0_р_._-;\-* #,##0.0_р_._-;_-* &quot;-&quot;?_р_._-;_-@_-"/>
  </numFmts>
  <fonts count="13">
    <font>
      <sz val="10"/>
      <name val="Arial"/>
      <family val="0"/>
    </font>
    <font>
      <sz val="10"/>
      <name val="Palatino"/>
      <family val="1"/>
    </font>
    <font>
      <b/>
      <sz val="12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49" fontId="4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87" fontId="8" fillId="0" borderId="1" xfId="22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8" applyFont="1" applyAlignment="1">
      <alignment horizontal="right"/>
      <protection/>
    </xf>
    <xf numFmtId="0" fontId="8" fillId="0" borderId="0" xfId="0" applyFont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2" fontId="4" fillId="0" borderId="1" xfId="0" applyNumberFormat="1" applyFont="1" applyFill="1" applyBorder="1" applyAlignment="1">
      <alignment vertical="distributed" wrapText="1"/>
    </xf>
    <xf numFmtId="2" fontId="4" fillId="0" borderId="1" xfId="0" applyNumberFormat="1" applyFont="1" applyFill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1" xfId="0" applyFont="1" applyBorder="1" applyAlignment="1">
      <alignment vertical="distributed"/>
    </xf>
    <xf numFmtId="0" fontId="8" fillId="0" borderId="1" xfId="0" applyFont="1" applyBorder="1" applyAlignment="1">
      <alignment vertical="distributed" wrapText="1"/>
    </xf>
    <xf numFmtId="0" fontId="4" fillId="0" borderId="1" xfId="0" applyNumberFormat="1" applyFont="1" applyBorder="1" applyAlignment="1">
      <alignment vertical="distributed" wrapText="1"/>
    </xf>
    <xf numFmtId="0" fontId="8" fillId="0" borderId="1" xfId="0" applyFont="1" applyFill="1" applyBorder="1" applyAlignment="1">
      <alignment vertical="distributed" wrapText="1"/>
    </xf>
    <xf numFmtId="0" fontId="4" fillId="0" borderId="1" xfId="0" applyFont="1" applyBorder="1" applyAlignment="1">
      <alignment horizontal="left" vertical="distributed" wrapText="1"/>
    </xf>
    <xf numFmtId="0" fontId="8" fillId="0" borderId="1" xfId="0" applyFont="1" applyBorder="1" applyAlignment="1">
      <alignment vertical="distributed"/>
    </xf>
    <xf numFmtId="0" fontId="4" fillId="0" borderId="1" xfId="0" applyNumberFormat="1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 wrapText="1"/>
    </xf>
    <xf numFmtId="2" fontId="4" fillId="0" borderId="0" xfId="0" applyNumberFormat="1" applyFont="1" applyFill="1" applyBorder="1" applyAlignment="1">
      <alignment vertical="distributed" wrapText="1"/>
    </xf>
    <xf numFmtId="0" fontId="0" fillId="0" borderId="0" xfId="0" applyAlignment="1">
      <alignment vertical="distributed"/>
    </xf>
    <xf numFmtId="0" fontId="4" fillId="0" borderId="0" xfId="0" applyFont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 locked="0"/>
    </xf>
    <xf numFmtId="49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distributed" wrapText="1"/>
    </xf>
    <xf numFmtId="2" fontId="4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 wrapText="1"/>
    </xf>
    <xf numFmtId="185" fontId="4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187" fontId="4" fillId="0" borderId="1" xfId="22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8" fillId="0" borderId="0" xfId="21" applyFont="1" applyFill="1" applyAlignment="1">
      <alignment horizontal="right" vertical="top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52.140625" style="0" customWidth="1"/>
    <col min="3" max="3" width="0.13671875" style="0" hidden="1" customWidth="1"/>
    <col min="4" max="4" width="12.140625" style="0" customWidth="1"/>
    <col min="5" max="6" width="6.140625" style="0" customWidth="1"/>
    <col min="7" max="7" width="14.00390625" style="0" customWidth="1"/>
    <col min="8" max="8" width="0.13671875" style="0" customWidth="1"/>
  </cols>
  <sheetData>
    <row r="2" ht="12.75">
      <c r="G2" s="77" t="s">
        <v>112</v>
      </c>
    </row>
    <row r="3" ht="12.75">
      <c r="G3" s="36" t="s">
        <v>76</v>
      </c>
    </row>
    <row r="4" ht="12.75">
      <c r="G4" s="37" t="s">
        <v>284</v>
      </c>
    </row>
    <row r="5" ht="12.75">
      <c r="G5" s="36" t="s">
        <v>285</v>
      </c>
    </row>
    <row r="6" ht="12.75">
      <c r="G6" s="36" t="s">
        <v>286</v>
      </c>
    </row>
    <row r="7" ht="12.75">
      <c r="G7" s="36" t="s">
        <v>256</v>
      </c>
    </row>
    <row r="8" ht="12.75">
      <c r="G8" s="36" t="s">
        <v>287</v>
      </c>
    </row>
    <row r="10" spans="7:8" ht="15.75">
      <c r="G10" s="80" t="s">
        <v>244</v>
      </c>
      <c r="H10" s="35"/>
    </row>
    <row r="11" spans="7:8" ht="15.75">
      <c r="G11" s="35"/>
      <c r="H11" s="36" t="s">
        <v>76</v>
      </c>
    </row>
    <row r="12" spans="7:8" ht="15.75">
      <c r="G12" s="35"/>
      <c r="H12" s="36" t="s">
        <v>256</v>
      </c>
    </row>
    <row r="13" spans="7:8" ht="15.75">
      <c r="G13" s="35"/>
      <c r="H13" s="36" t="s">
        <v>257</v>
      </c>
    </row>
    <row r="14" spans="7:8" ht="12.75">
      <c r="G14" s="37" t="s">
        <v>19</v>
      </c>
      <c r="H14" s="37" t="s">
        <v>9</v>
      </c>
    </row>
    <row r="16" spans="1:6" ht="13.5" hidden="1">
      <c r="A16" s="1"/>
      <c r="B16" s="1"/>
      <c r="C16" s="1"/>
      <c r="D16" s="1"/>
      <c r="E16" s="1"/>
      <c r="F16" s="1"/>
    </row>
    <row r="17" spans="1:6" ht="13.5" hidden="1">
      <c r="A17" s="1"/>
      <c r="B17" s="1"/>
      <c r="C17" s="1"/>
      <c r="D17" s="1"/>
      <c r="E17" s="1"/>
      <c r="F17" s="1"/>
    </row>
    <row r="18" spans="1:6" ht="13.5" hidden="1">
      <c r="A18" s="1"/>
      <c r="B18" s="1"/>
      <c r="C18" s="1"/>
      <c r="D18" s="1"/>
      <c r="E18" s="1"/>
      <c r="F18" s="1"/>
    </row>
    <row r="19" spans="1:9" ht="61.5" customHeight="1">
      <c r="A19" s="78" t="s">
        <v>113</v>
      </c>
      <c r="B19" s="78"/>
      <c r="C19" s="78"/>
      <c r="D19" s="78"/>
      <c r="E19" s="78"/>
      <c r="F19" s="78"/>
      <c r="G19" s="78"/>
      <c r="H19" s="29"/>
      <c r="I19" s="29"/>
    </row>
    <row r="20" spans="1:9" ht="15.75">
      <c r="A20" s="79" t="s">
        <v>255</v>
      </c>
      <c r="B20" s="79"/>
      <c r="C20" s="79"/>
      <c r="D20" s="79"/>
      <c r="E20" s="79"/>
      <c r="F20" s="79"/>
      <c r="G20" s="79"/>
      <c r="H20" s="29"/>
      <c r="I20" s="29"/>
    </row>
    <row r="21" spans="1:9" ht="13.5">
      <c r="A21" s="1"/>
      <c r="B21" s="1"/>
      <c r="C21" s="1"/>
      <c r="D21" s="1"/>
      <c r="E21" s="1"/>
      <c r="F21" s="1"/>
      <c r="H21" s="29"/>
      <c r="I21" s="29"/>
    </row>
    <row r="22" spans="1:9" ht="15.75">
      <c r="A22" s="1"/>
      <c r="B22" s="1"/>
      <c r="C22" s="1"/>
      <c r="D22" s="1"/>
      <c r="E22" s="2" t="s">
        <v>339</v>
      </c>
      <c r="F22" s="2"/>
      <c r="H22" s="29"/>
      <c r="I22" s="29"/>
    </row>
    <row r="23" spans="1:9" ht="60.75" customHeight="1">
      <c r="A23" s="19" t="s">
        <v>340</v>
      </c>
      <c r="B23" s="19" t="s">
        <v>329</v>
      </c>
      <c r="C23" s="20" t="s">
        <v>343</v>
      </c>
      <c r="D23" s="20" t="s">
        <v>345</v>
      </c>
      <c r="E23" s="20" t="s">
        <v>346</v>
      </c>
      <c r="F23" s="20" t="s">
        <v>344</v>
      </c>
      <c r="G23" s="21" t="s">
        <v>330</v>
      </c>
      <c r="H23" s="29"/>
      <c r="I23" s="29"/>
    </row>
    <row r="24" spans="1:9" ht="12.75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29"/>
      <c r="I24" s="29"/>
    </row>
    <row r="25" spans="1:14" ht="25.5">
      <c r="A25" s="7">
        <v>1</v>
      </c>
      <c r="B25" s="38" t="s">
        <v>411</v>
      </c>
      <c r="C25" s="9">
        <v>975</v>
      </c>
      <c r="D25" s="10" t="s">
        <v>259</v>
      </c>
      <c r="E25" s="9"/>
      <c r="F25" s="10"/>
      <c r="G25" s="31">
        <f>G26+G62+G126+G136</f>
        <v>471115</v>
      </c>
      <c r="H25" s="29"/>
      <c r="I25" s="29"/>
      <c r="K25" s="76"/>
      <c r="M25" s="60"/>
      <c r="N25" s="60"/>
    </row>
    <row r="26" spans="1:13" ht="12.75">
      <c r="A26" s="7">
        <f>A25+1</f>
        <v>2</v>
      </c>
      <c r="B26" s="55" t="s">
        <v>137</v>
      </c>
      <c r="C26" s="11">
        <v>975</v>
      </c>
      <c r="D26" s="12" t="s">
        <v>260</v>
      </c>
      <c r="E26" s="11"/>
      <c r="F26" s="12"/>
      <c r="G26" s="65">
        <f>G49+G56+G34+G27+G31+G43</f>
        <v>200202.2</v>
      </c>
      <c r="H26" s="29"/>
      <c r="I26" s="29"/>
      <c r="M26" s="60"/>
    </row>
    <row r="27" spans="1:11" ht="119.25" customHeight="1">
      <c r="A27" s="7">
        <f aca="true" t="shared" si="0" ref="A27:A109">A26+1</f>
        <v>3</v>
      </c>
      <c r="B27" s="57" t="s">
        <v>138</v>
      </c>
      <c r="C27" s="13">
        <v>975</v>
      </c>
      <c r="D27" s="12" t="s">
        <v>258</v>
      </c>
      <c r="E27" s="8"/>
      <c r="F27" s="12" t="s">
        <v>410</v>
      </c>
      <c r="G27" s="22">
        <f>G28</f>
        <v>564.6999999999999</v>
      </c>
      <c r="H27" s="29"/>
      <c r="I27" s="29"/>
      <c r="J27" s="61"/>
      <c r="K27" s="60"/>
    </row>
    <row r="28" spans="1:9" ht="12.75">
      <c r="A28" s="7">
        <f t="shared" si="0"/>
        <v>4</v>
      </c>
      <c r="B28" s="54" t="s">
        <v>386</v>
      </c>
      <c r="C28" s="13">
        <v>975</v>
      </c>
      <c r="D28" s="12" t="s">
        <v>258</v>
      </c>
      <c r="E28" s="8" t="s">
        <v>387</v>
      </c>
      <c r="F28" s="12" t="s">
        <v>410</v>
      </c>
      <c r="G28" s="22">
        <f>G29+G30</f>
        <v>564.6999999999999</v>
      </c>
      <c r="H28" s="29"/>
      <c r="I28" s="29"/>
    </row>
    <row r="29" spans="1:9" ht="12.75">
      <c r="A29" s="7">
        <f t="shared" si="0"/>
        <v>5</v>
      </c>
      <c r="B29" s="54" t="s">
        <v>389</v>
      </c>
      <c r="C29" s="13">
        <v>975</v>
      </c>
      <c r="D29" s="12" t="s">
        <v>258</v>
      </c>
      <c r="E29" s="8" t="s">
        <v>390</v>
      </c>
      <c r="F29" s="12" t="s">
        <v>410</v>
      </c>
      <c r="G29" s="22">
        <v>527.9</v>
      </c>
      <c r="H29" s="29"/>
      <c r="I29" s="29"/>
    </row>
    <row r="30" spans="1:9" ht="12.75">
      <c r="A30" s="7">
        <f t="shared" si="0"/>
        <v>6</v>
      </c>
      <c r="B30" s="54" t="s">
        <v>418</v>
      </c>
      <c r="C30" s="13"/>
      <c r="D30" s="12" t="s">
        <v>258</v>
      </c>
      <c r="E30" s="8" t="s">
        <v>417</v>
      </c>
      <c r="F30" s="12" t="s">
        <v>410</v>
      </c>
      <c r="G30" s="22">
        <v>36.8</v>
      </c>
      <c r="H30" s="29"/>
      <c r="I30" s="29"/>
    </row>
    <row r="31" spans="1:9" ht="89.25">
      <c r="A31" s="7">
        <f t="shared" si="0"/>
        <v>7</v>
      </c>
      <c r="B31" s="55" t="s">
        <v>139</v>
      </c>
      <c r="C31" s="11"/>
      <c r="D31" s="12" t="s">
        <v>261</v>
      </c>
      <c r="E31" s="3"/>
      <c r="F31" s="12" t="s">
        <v>373</v>
      </c>
      <c r="G31" s="23" t="s">
        <v>262</v>
      </c>
      <c r="H31" s="29"/>
      <c r="I31" s="29"/>
    </row>
    <row r="32" spans="1:9" ht="12.75">
      <c r="A32" s="7">
        <f t="shared" si="0"/>
        <v>8</v>
      </c>
      <c r="B32" s="58" t="s">
        <v>2</v>
      </c>
      <c r="C32" s="11"/>
      <c r="D32" s="12" t="s">
        <v>261</v>
      </c>
      <c r="E32" s="3" t="s">
        <v>3</v>
      </c>
      <c r="F32" s="12" t="s">
        <v>373</v>
      </c>
      <c r="G32" s="23" t="s">
        <v>262</v>
      </c>
      <c r="H32" s="29"/>
      <c r="I32" s="29"/>
    </row>
    <row r="33" spans="1:9" ht="12.75">
      <c r="A33" s="7">
        <f t="shared" si="0"/>
        <v>9</v>
      </c>
      <c r="B33" s="58" t="s">
        <v>4</v>
      </c>
      <c r="C33" s="11"/>
      <c r="D33" s="12" t="s">
        <v>261</v>
      </c>
      <c r="E33" s="3" t="s">
        <v>5</v>
      </c>
      <c r="F33" s="12" t="s">
        <v>373</v>
      </c>
      <c r="G33" s="23" t="s">
        <v>262</v>
      </c>
      <c r="H33" s="29"/>
      <c r="I33" s="29"/>
    </row>
    <row r="34" spans="1:9" ht="178.5">
      <c r="A34" s="7">
        <f t="shared" si="0"/>
        <v>10</v>
      </c>
      <c r="B34" s="39" t="s">
        <v>280</v>
      </c>
      <c r="C34" s="13">
        <v>975</v>
      </c>
      <c r="D34" s="12" t="s">
        <v>263</v>
      </c>
      <c r="E34" s="11"/>
      <c r="F34" s="12" t="s">
        <v>410</v>
      </c>
      <c r="G34" s="22">
        <f>G35+G41</f>
        <v>73953.4</v>
      </c>
      <c r="H34" s="29"/>
      <c r="I34" s="29"/>
    </row>
    <row r="35" spans="1:9" ht="25.5">
      <c r="A35" s="7">
        <f t="shared" si="0"/>
        <v>11</v>
      </c>
      <c r="B35" s="54" t="s">
        <v>384</v>
      </c>
      <c r="C35" s="11">
        <v>975</v>
      </c>
      <c r="D35" s="12" t="s">
        <v>263</v>
      </c>
      <c r="E35" s="3" t="s">
        <v>385</v>
      </c>
      <c r="F35" s="12" t="s">
        <v>410</v>
      </c>
      <c r="G35" s="22">
        <f>G36+G39</f>
        <v>71922.4</v>
      </c>
      <c r="H35" s="29"/>
      <c r="I35" s="29"/>
    </row>
    <row r="36" spans="1:9" ht="12.75">
      <c r="A36" s="7">
        <f t="shared" si="0"/>
        <v>12</v>
      </c>
      <c r="B36" s="54" t="s">
        <v>386</v>
      </c>
      <c r="C36" s="11">
        <v>975</v>
      </c>
      <c r="D36" s="12" t="s">
        <v>263</v>
      </c>
      <c r="E36" s="3" t="s">
        <v>387</v>
      </c>
      <c r="F36" s="12" t="s">
        <v>410</v>
      </c>
      <c r="G36" s="22">
        <f>G37+G38</f>
        <v>62917.2</v>
      </c>
      <c r="H36" s="29"/>
      <c r="I36" s="29"/>
    </row>
    <row r="37" spans="1:9" ht="51">
      <c r="A37" s="7">
        <f t="shared" si="0"/>
        <v>13</v>
      </c>
      <c r="B37" s="54" t="s">
        <v>250</v>
      </c>
      <c r="C37" s="11">
        <v>975</v>
      </c>
      <c r="D37" s="12" t="s">
        <v>263</v>
      </c>
      <c r="E37" s="3" t="s">
        <v>388</v>
      </c>
      <c r="F37" s="12" t="s">
        <v>410</v>
      </c>
      <c r="G37" s="22">
        <f>65099.7-2548.3</f>
        <v>62551.399999999994</v>
      </c>
      <c r="H37" s="29"/>
      <c r="I37" s="29"/>
    </row>
    <row r="38" spans="1:9" ht="12.75">
      <c r="A38" s="7">
        <f t="shared" si="0"/>
        <v>14</v>
      </c>
      <c r="B38" s="54" t="s">
        <v>389</v>
      </c>
      <c r="C38" s="11"/>
      <c r="D38" s="12" t="s">
        <v>263</v>
      </c>
      <c r="E38" s="3" t="s">
        <v>390</v>
      </c>
      <c r="F38" s="12" t="s">
        <v>410</v>
      </c>
      <c r="G38" s="22">
        <v>365.8</v>
      </c>
      <c r="H38" s="29"/>
      <c r="I38" s="29"/>
    </row>
    <row r="39" spans="1:9" ht="12.75">
      <c r="A39" s="7">
        <f t="shared" si="0"/>
        <v>15</v>
      </c>
      <c r="B39" s="54" t="s">
        <v>414</v>
      </c>
      <c r="C39" s="11">
        <v>975</v>
      </c>
      <c r="D39" s="12" t="s">
        <v>263</v>
      </c>
      <c r="E39" s="3" t="s">
        <v>415</v>
      </c>
      <c r="F39" s="12" t="s">
        <v>410</v>
      </c>
      <c r="G39" s="22">
        <f>G40</f>
        <v>9005.199999999999</v>
      </c>
      <c r="H39" s="29"/>
      <c r="I39" s="29"/>
    </row>
    <row r="40" spans="1:9" ht="51">
      <c r="A40" s="7">
        <f t="shared" si="0"/>
        <v>16</v>
      </c>
      <c r="B40" s="54" t="s">
        <v>252</v>
      </c>
      <c r="C40" s="11">
        <v>975</v>
      </c>
      <c r="D40" s="12" t="s">
        <v>263</v>
      </c>
      <c r="E40" s="3" t="s">
        <v>416</v>
      </c>
      <c r="F40" s="12" t="s">
        <v>410</v>
      </c>
      <c r="G40" s="22">
        <f>8487.9+517.3</f>
        <v>9005.199999999999</v>
      </c>
      <c r="H40" s="29"/>
      <c r="I40" s="29"/>
    </row>
    <row r="41" spans="1:9" ht="12.75">
      <c r="A41" s="7">
        <f t="shared" si="0"/>
        <v>17</v>
      </c>
      <c r="B41" s="40" t="s">
        <v>369</v>
      </c>
      <c r="C41" s="11"/>
      <c r="D41" s="12" t="s">
        <v>263</v>
      </c>
      <c r="E41" s="3" t="s">
        <v>34</v>
      </c>
      <c r="F41" s="12" t="s">
        <v>410</v>
      </c>
      <c r="G41" s="22">
        <f>G42</f>
        <v>2031</v>
      </c>
      <c r="H41" s="29"/>
      <c r="I41" s="29"/>
    </row>
    <row r="42" spans="1:9" ht="12.75">
      <c r="A42" s="7">
        <f t="shared" si="0"/>
        <v>18</v>
      </c>
      <c r="B42" s="40" t="s">
        <v>35</v>
      </c>
      <c r="C42" s="11"/>
      <c r="D42" s="12" t="s">
        <v>263</v>
      </c>
      <c r="E42" s="3" t="s">
        <v>36</v>
      </c>
      <c r="F42" s="12" t="s">
        <v>410</v>
      </c>
      <c r="G42" s="22">
        <f>2031</f>
        <v>2031</v>
      </c>
      <c r="H42" s="29"/>
      <c r="I42" s="29"/>
    </row>
    <row r="43" spans="1:9" ht="178.5">
      <c r="A43" s="7">
        <f t="shared" si="0"/>
        <v>19</v>
      </c>
      <c r="B43" s="53" t="s">
        <v>281</v>
      </c>
      <c r="C43" s="11"/>
      <c r="D43" s="11" t="s">
        <v>282</v>
      </c>
      <c r="E43" s="11"/>
      <c r="F43" s="12" t="s">
        <v>410</v>
      </c>
      <c r="G43" s="22">
        <f>G44</f>
        <v>35418.2</v>
      </c>
      <c r="H43" s="29"/>
      <c r="I43" s="29"/>
    </row>
    <row r="44" spans="1:9" ht="25.5">
      <c r="A44" s="7">
        <f t="shared" si="0"/>
        <v>20</v>
      </c>
      <c r="B44" s="41" t="s">
        <v>384</v>
      </c>
      <c r="C44" s="11"/>
      <c r="D44" s="11" t="s">
        <v>282</v>
      </c>
      <c r="E44" s="3" t="s">
        <v>385</v>
      </c>
      <c r="F44" s="12" t="s">
        <v>410</v>
      </c>
      <c r="G44" s="22">
        <f>G45+G47</f>
        <v>35418.2</v>
      </c>
      <c r="H44" s="29"/>
      <c r="I44" s="29"/>
    </row>
    <row r="45" spans="1:9" ht="12.75">
      <c r="A45" s="7">
        <f t="shared" si="0"/>
        <v>21</v>
      </c>
      <c r="B45" s="41" t="s">
        <v>386</v>
      </c>
      <c r="C45" s="11"/>
      <c r="D45" s="11" t="s">
        <v>282</v>
      </c>
      <c r="E45" s="3" t="s">
        <v>387</v>
      </c>
      <c r="F45" s="12" t="s">
        <v>410</v>
      </c>
      <c r="G45" s="22">
        <f>G46</f>
        <v>30995.199999999997</v>
      </c>
      <c r="H45" s="29"/>
      <c r="I45" s="29"/>
    </row>
    <row r="46" spans="1:9" ht="51">
      <c r="A46" s="7">
        <f t="shared" si="0"/>
        <v>22</v>
      </c>
      <c r="B46" s="41" t="s">
        <v>250</v>
      </c>
      <c r="C46" s="11"/>
      <c r="D46" s="11" t="s">
        <v>282</v>
      </c>
      <c r="E46" s="3" t="s">
        <v>388</v>
      </c>
      <c r="F46" s="12" t="s">
        <v>410</v>
      </c>
      <c r="G46" s="22">
        <f>31790.6-795.4</f>
        <v>30995.199999999997</v>
      </c>
      <c r="H46" s="29"/>
      <c r="I46" s="29"/>
    </row>
    <row r="47" spans="1:9" ht="12.75">
      <c r="A47" s="7">
        <f t="shared" si="0"/>
        <v>23</v>
      </c>
      <c r="B47" s="41" t="s">
        <v>414</v>
      </c>
      <c r="C47" s="11"/>
      <c r="D47" s="11" t="s">
        <v>282</v>
      </c>
      <c r="E47" s="3" t="s">
        <v>415</v>
      </c>
      <c r="F47" s="12" t="s">
        <v>410</v>
      </c>
      <c r="G47" s="22">
        <f>G48</f>
        <v>4423</v>
      </c>
      <c r="H47" s="29"/>
      <c r="I47" s="29"/>
    </row>
    <row r="48" spans="1:9" ht="51">
      <c r="A48" s="7">
        <f t="shared" si="0"/>
        <v>24</v>
      </c>
      <c r="B48" s="41" t="s">
        <v>252</v>
      </c>
      <c r="C48" s="11"/>
      <c r="D48" s="11" t="s">
        <v>282</v>
      </c>
      <c r="E48" s="3" t="s">
        <v>416</v>
      </c>
      <c r="F48" s="12" t="s">
        <v>410</v>
      </c>
      <c r="G48" s="22">
        <f>3627.6+795.4</f>
        <v>4423</v>
      </c>
      <c r="H48" s="29"/>
      <c r="I48" s="29"/>
    </row>
    <row r="49" spans="1:9" ht="63.75">
      <c r="A49" s="7">
        <f t="shared" si="0"/>
        <v>25</v>
      </c>
      <c r="B49" s="53" t="s">
        <v>235</v>
      </c>
      <c r="C49" s="11">
        <v>975</v>
      </c>
      <c r="D49" s="12" t="s">
        <v>264</v>
      </c>
      <c r="E49" s="11"/>
      <c r="F49" s="12" t="s">
        <v>410</v>
      </c>
      <c r="G49" s="22">
        <f>G50</f>
        <v>68798.4</v>
      </c>
      <c r="H49" s="29"/>
      <c r="I49" s="29"/>
    </row>
    <row r="50" spans="1:9" ht="25.5">
      <c r="A50" s="7">
        <f t="shared" si="0"/>
        <v>26</v>
      </c>
      <c r="B50" s="54" t="s">
        <v>384</v>
      </c>
      <c r="C50" s="11">
        <v>975</v>
      </c>
      <c r="D50" s="12" t="s">
        <v>264</v>
      </c>
      <c r="E50" s="3" t="s">
        <v>385</v>
      </c>
      <c r="F50" s="12" t="s">
        <v>410</v>
      </c>
      <c r="G50" s="22">
        <f>G51+G54</f>
        <v>68798.4</v>
      </c>
      <c r="H50" s="29"/>
      <c r="I50" s="29"/>
    </row>
    <row r="51" spans="1:9" ht="12.75">
      <c r="A51" s="7">
        <f t="shared" si="0"/>
        <v>27</v>
      </c>
      <c r="B51" s="54" t="s">
        <v>386</v>
      </c>
      <c r="C51" s="11">
        <v>975</v>
      </c>
      <c r="D51" s="12" t="s">
        <v>264</v>
      </c>
      <c r="E51" s="3" t="s">
        <v>387</v>
      </c>
      <c r="F51" s="12" t="s">
        <v>410</v>
      </c>
      <c r="G51" s="22">
        <f>G52+G53</f>
        <v>59579.899999999994</v>
      </c>
      <c r="H51" s="29"/>
      <c r="I51" s="29"/>
    </row>
    <row r="52" spans="1:9" ht="51">
      <c r="A52" s="7">
        <f t="shared" si="0"/>
        <v>28</v>
      </c>
      <c r="B52" s="54" t="s">
        <v>250</v>
      </c>
      <c r="C52" s="11">
        <v>975</v>
      </c>
      <c r="D52" s="12" t="s">
        <v>264</v>
      </c>
      <c r="E52" s="3" t="s">
        <v>388</v>
      </c>
      <c r="F52" s="12" t="s">
        <v>410</v>
      </c>
      <c r="G52" s="22">
        <v>54690.7</v>
      </c>
      <c r="H52" s="29"/>
      <c r="I52" s="29"/>
    </row>
    <row r="53" spans="1:9" ht="12.75">
      <c r="A53" s="7">
        <f t="shared" si="0"/>
        <v>29</v>
      </c>
      <c r="B53" s="41" t="s">
        <v>389</v>
      </c>
      <c r="C53" s="11"/>
      <c r="D53" s="12" t="s">
        <v>264</v>
      </c>
      <c r="E53" s="3" t="s">
        <v>390</v>
      </c>
      <c r="F53" s="12" t="s">
        <v>410</v>
      </c>
      <c r="G53" s="22">
        <f>4839.2+50</f>
        <v>4889.2</v>
      </c>
      <c r="H53" s="29"/>
      <c r="I53" s="29"/>
    </row>
    <row r="54" spans="1:9" ht="12.75">
      <c r="A54" s="7">
        <f t="shared" si="0"/>
        <v>30</v>
      </c>
      <c r="B54" s="54" t="s">
        <v>414</v>
      </c>
      <c r="C54" s="11">
        <v>975</v>
      </c>
      <c r="D54" s="12" t="s">
        <v>264</v>
      </c>
      <c r="E54" s="3" t="s">
        <v>415</v>
      </c>
      <c r="F54" s="12" t="s">
        <v>410</v>
      </c>
      <c r="G54" s="22">
        <f>G55</f>
        <v>9218.5</v>
      </c>
      <c r="H54" s="29"/>
      <c r="I54" s="29"/>
    </row>
    <row r="55" spans="1:9" ht="51">
      <c r="A55" s="7">
        <f t="shared" si="0"/>
        <v>31</v>
      </c>
      <c r="B55" s="54" t="s">
        <v>252</v>
      </c>
      <c r="C55" s="11">
        <v>975</v>
      </c>
      <c r="D55" s="12" t="s">
        <v>264</v>
      </c>
      <c r="E55" s="3" t="s">
        <v>416</v>
      </c>
      <c r="F55" s="12" t="s">
        <v>410</v>
      </c>
      <c r="G55" s="22">
        <f>7747.3+1766.6+6.1-307.3+5.8</f>
        <v>9218.5</v>
      </c>
      <c r="H55" s="29"/>
      <c r="I55" s="29"/>
    </row>
    <row r="56" spans="1:9" ht="76.5">
      <c r="A56" s="7">
        <f t="shared" si="0"/>
        <v>32</v>
      </c>
      <c r="B56" s="58" t="s">
        <v>236</v>
      </c>
      <c r="C56" s="13">
        <v>975</v>
      </c>
      <c r="D56" s="12" t="s">
        <v>61</v>
      </c>
      <c r="E56" s="11"/>
      <c r="F56" s="12" t="s">
        <v>410</v>
      </c>
      <c r="G56" s="22">
        <f>G57</f>
        <v>16310.4</v>
      </c>
      <c r="H56" s="29"/>
      <c r="I56" s="29"/>
    </row>
    <row r="57" spans="1:9" ht="25.5">
      <c r="A57" s="7">
        <f t="shared" si="0"/>
        <v>33</v>
      </c>
      <c r="B57" s="54" t="s">
        <v>384</v>
      </c>
      <c r="C57" s="11">
        <v>975</v>
      </c>
      <c r="D57" s="12" t="s">
        <v>61</v>
      </c>
      <c r="E57" s="3" t="s">
        <v>385</v>
      </c>
      <c r="F57" s="12" t="s">
        <v>410</v>
      </c>
      <c r="G57" s="22">
        <f>G58+G60</f>
        <v>16310.4</v>
      </c>
      <c r="H57" s="29"/>
      <c r="I57" s="29"/>
    </row>
    <row r="58" spans="1:9" ht="12.75">
      <c r="A58" s="7">
        <f t="shared" si="0"/>
        <v>34</v>
      </c>
      <c r="B58" s="54" t="s">
        <v>386</v>
      </c>
      <c r="C58" s="11">
        <v>975</v>
      </c>
      <c r="D58" s="12" t="s">
        <v>61</v>
      </c>
      <c r="E58" s="3" t="s">
        <v>387</v>
      </c>
      <c r="F58" s="12" t="s">
        <v>410</v>
      </c>
      <c r="G58" s="22">
        <f>G59</f>
        <v>13842.5</v>
      </c>
      <c r="H58" s="29"/>
      <c r="I58" s="29"/>
    </row>
    <row r="59" spans="1:9" ht="51">
      <c r="A59" s="7">
        <f t="shared" si="0"/>
        <v>35</v>
      </c>
      <c r="B59" s="54" t="s">
        <v>250</v>
      </c>
      <c r="C59" s="11">
        <v>975</v>
      </c>
      <c r="D59" s="12" t="s">
        <v>61</v>
      </c>
      <c r="E59" s="3" t="s">
        <v>388</v>
      </c>
      <c r="F59" s="12" t="s">
        <v>410</v>
      </c>
      <c r="G59" s="22">
        <f>11861.3+1522+459.2</f>
        <v>13842.5</v>
      </c>
      <c r="H59" s="29"/>
      <c r="I59" s="29"/>
    </row>
    <row r="60" spans="1:9" ht="12.75">
      <c r="A60" s="7">
        <f t="shared" si="0"/>
        <v>36</v>
      </c>
      <c r="B60" s="54" t="s">
        <v>414</v>
      </c>
      <c r="C60" s="11">
        <v>975</v>
      </c>
      <c r="D60" s="12" t="s">
        <v>61</v>
      </c>
      <c r="E60" s="3" t="s">
        <v>415</v>
      </c>
      <c r="F60" s="12" t="s">
        <v>410</v>
      </c>
      <c r="G60" s="22">
        <f>G61</f>
        <v>2467.9</v>
      </c>
      <c r="H60" s="29"/>
      <c r="I60" s="29"/>
    </row>
    <row r="61" spans="1:9" ht="51">
      <c r="A61" s="7">
        <f t="shared" si="0"/>
        <v>37</v>
      </c>
      <c r="B61" s="54" t="s">
        <v>252</v>
      </c>
      <c r="C61" s="11">
        <v>975</v>
      </c>
      <c r="D61" s="12" t="s">
        <v>61</v>
      </c>
      <c r="E61" s="3" t="s">
        <v>416</v>
      </c>
      <c r="F61" s="12" t="s">
        <v>410</v>
      </c>
      <c r="G61" s="22">
        <f>2175.2+67.9+224.8</f>
        <v>2467.9</v>
      </c>
      <c r="H61" s="29"/>
      <c r="I61" s="29"/>
    </row>
    <row r="62" spans="1:9" ht="25.5">
      <c r="A62" s="7">
        <f t="shared" si="0"/>
        <v>38</v>
      </c>
      <c r="B62" s="55" t="s">
        <v>237</v>
      </c>
      <c r="C62" s="11">
        <v>975</v>
      </c>
      <c r="D62" s="12" t="s">
        <v>265</v>
      </c>
      <c r="E62" s="11"/>
      <c r="F62" s="12"/>
      <c r="G62" s="65">
        <f>G93+G107+G112+G120+G63+G87+G75+G123</f>
        <v>235822.9</v>
      </c>
      <c r="H62" s="27"/>
      <c r="I62" s="29"/>
    </row>
    <row r="63" spans="1:9" ht="204">
      <c r="A63" s="7">
        <f t="shared" si="0"/>
        <v>39</v>
      </c>
      <c r="B63" s="69" t="s">
        <v>283</v>
      </c>
      <c r="C63" s="13">
        <v>975</v>
      </c>
      <c r="D63" s="12" t="s">
        <v>266</v>
      </c>
      <c r="E63" s="11"/>
      <c r="F63" s="12" t="s">
        <v>382</v>
      </c>
      <c r="G63" s="22">
        <f>G64+G66+G68</f>
        <v>108057.6</v>
      </c>
      <c r="H63" s="27"/>
      <c r="I63" s="29"/>
    </row>
    <row r="64" spans="1:9" ht="51">
      <c r="A64" s="7">
        <f t="shared" si="0"/>
        <v>40</v>
      </c>
      <c r="B64" s="54" t="s">
        <v>351</v>
      </c>
      <c r="C64" s="13">
        <v>975</v>
      </c>
      <c r="D64" s="12" t="s">
        <v>266</v>
      </c>
      <c r="E64" s="3" t="s">
        <v>352</v>
      </c>
      <c r="F64" s="12" t="s">
        <v>382</v>
      </c>
      <c r="G64" s="22">
        <f>G65</f>
        <v>1913.2</v>
      </c>
      <c r="H64" s="27"/>
      <c r="I64" s="29"/>
    </row>
    <row r="65" spans="1:9" ht="12.75">
      <c r="A65" s="7">
        <f t="shared" si="0"/>
        <v>41</v>
      </c>
      <c r="B65" s="54" t="s">
        <v>341</v>
      </c>
      <c r="C65" s="13">
        <v>975</v>
      </c>
      <c r="D65" s="12" t="s">
        <v>266</v>
      </c>
      <c r="E65" s="3" t="s">
        <v>342</v>
      </c>
      <c r="F65" s="12" t="s">
        <v>382</v>
      </c>
      <c r="G65" s="22">
        <f>1927.4-34.8+20.6</f>
        <v>1913.2</v>
      </c>
      <c r="H65" s="27"/>
      <c r="I65" s="29"/>
    </row>
    <row r="66" spans="1:9" ht="25.5">
      <c r="A66" s="7">
        <f t="shared" si="0"/>
        <v>42</v>
      </c>
      <c r="B66" s="54" t="s">
        <v>355</v>
      </c>
      <c r="C66" s="13">
        <v>975</v>
      </c>
      <c r="D66" s="12" t="s">
        <v>266</v>
      </c>
      <c r="E66" s="3" t="s">
        <v>356</v>
      </c>
      <c r="F66" s="12" t="s">
        <v>382</v>
      </c>
      <c r="G66" s="22">
        <f>G67</f>
        <v>146.1</v>
      </c>
      <c r="H66" s="27"/>
      <c r="I66" s="29"/>
    </row>
    <row r="67" spans="1:9" ht="25.5">
      <c r="A67" s="7">
        <f t="shared" si="0"/>
        <v>43</v>
      </c>
      <c r="B67" s="54" t="s">
        <v>357</v>
      </c>
      <c r="C67" s="13">
        <v>975</v>
      </c>
      <c r="D67" s="12" t="s">
        <v>266</v>
      </c>
      <c r="E67" s="3" t="s">
        <v>358</v>
      </c>
      <c r="F67" s="12" t="s">
        <v>382</v>
      </c>
      <c r="G67" s="22">
        <f>111.3+34.8</f>
        <v>146.1</v>
      </c>
      <c r="H67" s="27"/>
      <c r="I67" s="29"/>
    </row>
    <row r="68" spans="1:9" ht="25.5">
      <c r="A68" s="7">
        <f t="shared" si="0"/>
        <v>44</v>
      </c>
      <c r="B68" s="54" t="s">
        <v>384</v>
      </c>
      <c r="C68" s="13">
        <v>975</v>
      </c>
      <c r="D68" s="12" t="s">
        <v>266</v>
      </c>
      <c r="E68" s="3" t="s">
        <v>385</v>
      </c>
      <c r="F68" s="12" t="s">
        <v>382</v>
      </c>
      <c r="G68" s="22">
        <f>G69+G72</f>
        <v>105998.3</v>
      </c>
      <c r="H68" s="27"/>
      <c r="I68" s="29"/>
    </row>
    <row r="69" spans="1:9" ht="12.75">
      <c r="A69" s="7">
        <f t="shared" si="0"/>
        <v>45</v>
      </c>
      <c r="B69" s="54" t="s">
        <v>386</v>
      </c>
      <c r="C69" s="13">
        <v>975</v>
      </c>
      <c r="D69" s="12" t="s">
        <v>266</v>
      </c>
      <c r="E69" s="3" t="s">
        <v>387</v>
      </c>
      <c r="F69" s="12" t="s">
        <v>382</v>
      </c>
      <c r="G69" s="22">
        <f>G70+G71</f>
        <v>76229.5</v>
      </c>
      <c r="H69" s="27"/>
      <c r="I69" s="29"/>
    </row>
    <row r="70" spans="1:9" ht="51">
      <c r="A70" s="7">
        <f t="shared" si="0"/>
        <v>46</v>
      </c>
      <c r="B70" s="54" t="s">
        <v>250</v>
      </c>
      <c r="C70" s="11">
        <v>975</v>
      </c>
      <c r="D70" s="12" t="s">
        <v>266</v>
      </c>
      <c r="E70" s="3" t="s">
        <v>388</v>
      </c>
      <c r="F70" s="12" t="s">
        <v>382</v>
      </c>
      <c r="G70" s="22">
        <f>72708.3+1234.8-859-114.8</f>
        <v>72969.3</v>
      </c>
      <c r="H70" s="27"/>
      <c r="I70" s="29"/>
    </row>
    <row r="71" spans="1:9" ht="12.75">
      <c r="A71" s="7">
        <f t="shared" si="0"/>
        <v>47</v>
      </c>
      <c r="B71" s="54" t="s">
        <v>389</v>
      </c>
      <c r="C71" s="11"/>
      <c r="D71" s="12" t="s">
        <v>266</v>
      </c>
      <c r="E71" s="3" t="s">
        <v>390</v>
      </c>
      <c r="F71" s="12" t="s">
        <v>382</v>
      </c>
      <c r="G71" s="22">
        <f>2401.2+859</f>
        <v>3260.2</v>
      </c>
      <c r="H71" s="27"/>
      <c r="I71" s="29"/>
    </row>
    <row r="72" spans="1:9" ht="12.75">
      <c r="A72" s="7">
        <f t="shared" si="0"/>
        <v>48</v>
      </c>
      <c r="B72" s="54" t="s">
        <v>414</v>
      </c>
      <c r="C72" s="11">
        <v>975</v>
      </c>
      <c r="D72" s="12" t="s">
        <v>266</v>
      </c>
      <c r="E72" s="3" t="s">
        <v>415</v>
      </c>
      <c r="F72" s="12" t="s">
        <v>382</v>
      </c>
      <c r="G72" s="22">
        <f>G73+G74</f>
        <v>29768.800000000003</v>
      </c>
      <c r="H72" s="27"/>
      <c r="I72" s="29"/>
    </row>
    <row r="73" spans="1:9" ht="51">
      <c r="A73" s="7">
        <f t="shared" si="0"/>
        <v>49</v>
      </c>
      <c r="B73" s="54" t="s">
        <v>252</v>
      </c>
      <c r="C73" s="11">
        <v>975</v>
      </c>
      <c r="D73" s="12" t="s">
        <v>266</v>
      </c>
      <c r="E73" s="3" t="s">
        <v>416</v>
      </c>
      <c r="F73" s="12" t="s">
        <v>382</v>
      </c>
      <c r="G73" s="22">
        <f>28752-326.3+94.2</f>
        <v>28519.9</v>
      </c>
      <c r="H73" s="27"/>
      <c r="I73" s="29"/>
    </row>
    <row r="74" spans="1:9" ht="12.75">
      <c r="A74" s="7">
        <f t="shared" si="0"/>
        <v>50</v>
      </c>
      <c r="B74" s="54" t="s">
        <v>418</v>
      </c>
      <c r="C74" s="13"/>
      <c r="D74" s="12" t="s">
        <v>266</v>
      </c>
      <c r="E74" s="3" t="s">
        <v>417</v>
      </c>
      <c r="F74" s="12" t="s">
        <v>382</v>
      </c>
      <c r="G74" s="22">
        <f>922.6+326.3</f>
        <v>1248.9</v>
      </c>
      <c r="H74" s="27"/>
      <c r="I74" s="29"/>
    </row>
    <row r="75" spans="1:9" ht="191.25">
      <c r="A75" s="7">
        <f t="shared" si="0"/>
        <v>51</v>
      </c>
      <c r="B75" s="53" t="s">
        <v>288</v>
      </c>
      <c r="C75" s="13"/>
      <c r="D75" s="11" t="s">
        <v>132</v>
      </c>
      <c r="E75" s="11"/>
      <c r="F75" s="12" t="s">
        <v>382</v>
      </c>
      <c r="G75" s="22">
        <f>G76+G80+G85+G78</f>
        <v>38505.5</v>
      </c>
      <c r="H75" s="27"/>
      <c r="I75" s="29"/>
    </row>
    <row r="76" spans="1:9" ht="51">
      <c r="A76" s="7">
        <f t="shared" si="0"/>
        <v>52</v>
      </c>
      <c r="B76" s="41" t="s">
        <v>351</v>
      </c>
      <c r="C76" s="13"/>
      <c r="D76" s="11" t="s">
        <v>132</v>
      </c>
      <c r="E76" s="3" t="s">
        <v>352</v>
      </c>
      <c r="F76" s="12" t="s">
        <v>382</v>
      </c>
      <c r="G76" s="22">
        <f>G77</f>
        <v>933.8</v>
      </c>
      <c r="H76" s="27"/>
      <c r="I76" s="29"/>
    </row>
    <row r="77" spans="1:9" ht="12.75">
      <c r="A77" s="7">
        <f t="shared" si="0"/>
        <v>53</v>
      </c>
      <c r="B77" s="41" t="s">
        <v>341</v>
      </c>
      <c r="C77" s="13"/>
      <c r="D77" s="11" t="s">
        <v>132</v>
      </c>
      <c r="E77" s="3" t="s">
        <v>342</v>
      </c>
      <c r="F77" s="12" t="s">
        <v>382</v>
      </c>
      <c r="G77" s="22">
        <v>933.8</v>
      </c>
      <c r="H77" s="27"/>
      <c r="I77" s="29"/>
    </row>
    <row r="78" spans="1:9" ht="25.5">
      <c r="A78" s="7">
        <f t="shared" si="0"/>
        <v>54</v>
      </c>
      <c r="B78" s="41" t="s">
        <v>355</v>
      </c>
      <c r="C78" s="13"/>
      <c r="D78" s="11" t="s">
        <v>132</v>
      </c>
      <c r="E78" s="3" t="s">
        <v>356</v>
      </c>
      <c r="F78" s="12" t="s">
        <v>382</v>
      </c>
      <c r="G78" s="22">
        <f>G79</f>
        <v>17.5</v>
      </c>
      <c r="H78" s="27"/>
      <c r="I78" s="29"/>
    </row>
    <row r="79" spans="1:9" ht="25.5">
      <c r="A79" s="7">
        <f t="shared" si="0"/>
        <v>55</v>
      </c>
      <c r="B79" s="41" t="s">
        <v>357</v>
      </c>
      <c r="C79" s="13"/>
      <c r="D79" s="11" t="s">
        <v>132</v>
      </c>
      <c r="E79" s="3" t="s">
        <v>358</v>
      </c>
      <c r="F79" s="12" t="s">
        <v>382</v>
      </c>
      <c r="G79" s="22">
        <v>17.5</v>
      </c>
      <c r="H79" s="27"/>
      <c r="I79" s="29"/>
    </row>
    <row r="80" spans="1:9" ht="25.5">
      <c r="A80" s="7">
        <f t="shared" si="0"/>
        <v>56</v>
      </c>
      <c r="B80" s="41" t="s">
        <v>384</v>
      </c>
      <c r="C80" s="13"/>
      <c r="D80" s="11" t="s">
        <v>132</v>
      </c>
      <c r="E80" s="3" t="s">
        <v>385</v>
      </c>
      <c r="F80" s="12" t="s">
        <v>382</v>
      </c>
      <c r="G80" s="22">
        <f>G81+G83</f>
        <v>28654.100000000002</v>
      </c>
      <c r="H80" s="27"/>
      <c r="I80" s="29"/>
    </row>
    <row r="81" spans="1:9" ht="12.75">
      <c r="A81" s="7">
        <f t="shared" si="0"/>
        <v>57</v>
      </c>
      <c r="B81" s="41" t="s">
        <v>386</v>
      </c>
      <c r="C81" s="13"/>
      <c r="D81" s="11" t="s">
        <v>132</v>
      </c>
      <c r="E81" s="3" t="s">
        <v>387</v>
      </c>
      <c r="F81" s="12" t="s">
        <v>382</v>
      </c>
      <c r="G81" s="22">
        <f>G82</f>
        <v>19612.7</v>
      </c>
      <c r="H81" s="27"/>
      <c r="I81" s="29"/>
    </row>
    <row r="82" spans="1:9" ht="51">
      <c r="A82" s="7">
        <f t="shared" si="0"/>
        <v>58</v>
      </c>
      <c r="B82" s="41" t="s">
        <v>250</v>
      </c>
      <c r="C82" s="13"/>
      <c r="D82" s="11" t="s">
        <v>132</v>
      </c>
      <c r="E82" s="3" t="s">
        <v>388</v>
      </c>
      <c r="F82" s="12" t="s">
        <v>382</v>
      </c>
      <c r="G82" s="22">
        <f>19187.5+425.2</f>
        <v>19612.7</v>
      </c>
      <c r="H82" s="27"/>
      <c r="I82" s="29"/>
    </row>
    <row r="83" spans="1:9" ht="12.75">
      <c r="A83" s="7">
        <f t="shared" si="0"/>
        <v>59</v>
      </c>
      <c r="B83" s="41" t="s">
        <v>414</v>
      </c>
      <c r="C83" s="13"/>
      <c r="D83" s="11" t="s">
        <v>132</v>
      </c>
      <c r="E83" s="3" t="s">
        <v>415</v>
      </c>
      <c r="F83" s="12" t="s">
        <v>382</v>
      </c>
      <c r="G83" s="22">
        <f>G84</f>
        <v>9041.400000000001</v>
      </c>
      <c r="H83" s="27"/>
      <c r="I83" s="29"/>
    </row>
    <row r="84" spans="1:9" ht="51">
      <c r="A84" s="7">
        <f>A83+1</f>
        <v>60</v>
      </c>
      <c r="B84" s="41" t="s">
        <v>252</v>
      </c>
      <c r="C84" s="13"/>
      <c r="D84" s="11" t="s">
        <v>132</v>
      </c>
      <c r="E84" s="3" t="s">
        <v>416</v>
      </c>
      <c r="F84" s="12" t="s">
        <v>382</v>
      </c>
      <c r="G84" s="22">
        <f>8933.7+107.7</f>
        <v>9041.400000000001</v>
      </c>
      <c r="H84" s="27"/>
      <c r="I84" s="29"/>
    </row>
    <row r="85" spans="1:9" ht="12.75">
      <c r="A85" s="7">
        <f>A84+1</f>
        <v>61</v>
      </c>
      <c r="B85" s="40" t="s">
        <v>369</v>
      </c>
      <c r="C85" s="13"/>
      <c r="D85" s="11" t="s">
        <v>132</v>
      </c>
      <c r="E85" s="3" t="s">
        <v>34</v>
      </c>
      <c r="F85" s="12" t="s">
        <v>382</v>
      </c>
      <c r="G85" s="22">
        <f>G86</f>
        <v>8900.1</v>
      </c>
      <c r="H85" s="27"/>
      <c r="I85" s="29"/>
    </row>
    <row r="86" spans="1:9" ht="12.75">
      <c r="A86" s="7">
        <f>A85+1</f>
        <v>62</v>
      </c>
      <c r="B86" s="40" t="s">
        <v>35</v>
      </c>
      <c r="C86" s="13"/>
      <c r="D86" s="11" t="s">
        <v>132</v>
      </c>
      <c r="E86" s="3" t="s">
        <v>36</v>
      </c>
      <c r="F86" s="12" t="s">
        <v>382</v>
      </c>
      <c r="G86" s="22">
        <f>9450.5-550.4</f>
        <v>8900.1</v>
      </c>
      <c r="H86" s="27"/>
      <c r="I86" s="29"/>
    </row>
    <row r="87" spans="1:9" ht="89.25">
      <c r="A87" s="7">
        <f>A86+1</f>
        <v>63</v>
      </c>
      <c r="B87" s="58" t="s">
        <v>238</v>
      </c>
      <c r="C87" s="13">
        <v>975</v>
      </c>
      <c r="D87" s="12" t="s">
        <v>267</v>
      </c>
      <c r="E87" s="11"/>
      <c r="F87" s="12" t="s">
        <v>15</v>
      </c>
      <c r="G87" s="22">
        <f>G88</f>
        <v>7165.1</v>
      </c>
      <c r="H87" s="27"/>
      <c r="I87" s="29"/>
    </row>
    <row r="88" spans="1:9" ht="25.5">
      <c r="A88" s="7">
        <f t="shared" si="0"/>
        <v>64</v>
      </c>
      <c r="B88" s="54" t="s">
        <v>384</v>
      </c>
      <c r="C88" s="13">
        <v>975</v>
      </c>
      <c r="D88" s="12" t="s">
        <v>267</v>
      </c>
      <c r="E88" s="3" t="s">
        <v>385</v>
      </c>
      <c r="F88" s="12" t="s">
        <v>15</v>
      </c>
      <c r="G88" s="23">
        <f>G89+G91</f>
        <v>7165.1</v>
      </c>
      <c r="H88" s="27"/>
      <c r="I88" s="29"/>
    </row>
    <row r="89" spans="1:9" ht="12.75">
      <c r="A89" s="7">
        <f t="shared" si="0"/>
        <v>65</v>
      </c>
      <c r="B89" s="54" t="s">
        <v>386</v>
      </c>
      <c r="C89" s="13">
        <v>975</v>
      </c>
      <c r="D89" s="12" t="s">
        <v>267</v>
      </c>
      <c r="E89" s="3" t="s">
        <v>387</v>
      </c>
      <c r="F89" s="12" t="s">
        <v>15</v>
      </c>
      <c r="G89" s="23" t="str">
        <f>G90</f>
        <v>5896,6</v>
      </c>
      <c r="H89" s="27"/>
      <c r="I89" s="29"/>
    </row>
    <row r="90" spans="1:9" ht="12.75">
      <c r="A90" s="7">
        <f t="shared" si="0"/>
        <v>66</v>
      </c>
      <c r="B90" s="54" t="s">
        <v>389</v>
      </c>
      <c r="C90" s="13">
        <v>975</v>
      </c>
      <c r="D90" s="12" t="s">
        <v>267</v>
      </c>
      <c r="E90" s="3" t="s">
        <v>390</v>
      </c>
      <c r="F90" s="12" t="s">
        <v>15</v>
      </c>
      <c r="G90" s="23" t="s">
        <v>239</v>
      </c>
      <c r="H90" s="27"/>
      <c r="I90" s="29"/>
    </row>
    <row r="91" spans="1:9" ht="12.75">
      <c r="A91" s="7">
        <f t="shared" si="0"/>
        <v>67</v>
      </c>
      <c r="B91" s="54" t="s">
        <v>414</v>
      </c>
      <c r="C91" s="11">
        <v>975</v>
      </c>
      <c r="D91" s="12" t="s">
        <v>267</v>
      </c>
      <c r="E91" s="3" t="s">
        <v>415</v>
      </c>
      <c r="F91" s="12" t="s">
        <v>15</v>
      </c>
      <c r="G91" s="23" t="s">
        <v>240</v>
      </c>
      <c r="H91" s="27"/>
      <c r="I91" s="29"/>
    </row>
    <row r="92" spans="1:9" ht="12.75">
      <c r="A92" s="7">
        <f t="shared" si="0"/>
        <v>68</v>
      </c>
      <c r="B92" s="54" t="s">
        <v>418</v>
      </c>
      <c r="C92" s="11">
        <v>975</v>
      </c>
      <c r="D92" s="12" t="s">
        <v>267</v>
      </c>
      <c r="E92" s="3" t="s">
        <v>417</v>
      </c>
      <c r="F92" s="12" t="s">
        <v>15</v>
      </c>
      <c r="G92" s="23" t="s">
        <v>240</v>
      </c>
      <c r="H92" s="27"/>
      <c r="I92" s="29"/>
    </row>
    <row r="93" spans="1:9" ht="63.75">
      <c r="A93" s="7">
        <f t="shared" si="0"/>
        <v>69</v>
      </c>
      <c r="B93" s="58" t="s">
        <v>241</v>
      </c>
      <c r="C93" s="13">
        <v>975</v>
      </c>
      <c r="D93" s="12" t="s">
        <v>268</v>
      </c>
      <c r="E93" s="11"/>
      <c r="F93" s="12" t="s">
        <v>382</v>
      </c>
      <c r="G93" s="22">
        <f>G94+G96+G98+G105</f>
        <v>50334.99999999999</v>
      </c>
      <c r="H93" s="29"/>
      <c r="I93" s="29"/>
    </row>
    <row r="94" spans="1:9" ht="51">
      <c r="A94" s="7">
        <f t="shared" si="0"/>
        <v>70</v>
      </c>
      <c r="B94" s="54" t="s">
        <v>351</v>
      </c>
      <c r="C94" s="13">
        <v>975</v>
      </c>
      <c r="D94" s="12" t="s">
        <v>268</v>
      </c>
      <c r="E94" s="3" t="s">
        <v>352</v>
      </c>
      <c r="F94" s="12" t="s">
        <v>382</v>
      </c>
      <c r="G94" s="22">
        <f>G95</f>
        <v>12040.9</v>
      </c>
      <c r="H94" s="29"/>
      <c r="I94" s="29"/>
    </row>
    <row r="95" spans="1:9" ht="12.75">
      <c r="A95" s="7">
        <f t="shared" si="0"/>
        <v>71</v>
      </c>
      <c r="B95" s="54" t="s">
        <v>341</v>
      </c>
      <c r="C95" s="13">
        <v>975</v>
      </c>
      <c r="D95" s="12" t="s">
        <v>268</v>
      </c>
      <c r="E95" s="3" t="s">
        <v>342</v>
      </c>
      <c r="F95" s="12" t="s">
        <v>382</v>
      </c>
      <c r="G95" s="22">
        <f>11823.5+51+166.4</f>
        <v>12040.9</v>
      </c>
      <c r="H95" s="29"/>
      <c r="I95" s="29"/>
    </row>
    <row r="96" spans="1:9" ht="25.5">
      <c r="A96" s="7">
        <f t="shared" si="0"/>
        <v>72</v>
      </c>
      <c r="B96" s="54" t="s">
        <v>355</v>
      </c>
      <c r="C96" s="13">
        <v>975</v>
      </c>
      <c r="D96" s="12" t="s">
        <v>268</v>
      </c>
      <c r="E96" s="3" t="s">
        <v>356</v>
      </c>
      <c r="F96" s="12" t="s">
        <v>382</v>
      </c>
      <c r="G96" s="22">
        <f>G97</f>
        <v>5702.999999999999</v>
      </c>
      <c r="H96" s="29"/>
      <c r="I96" s="29"/>
    </row>
    <row r="97" spans="1:9" ht="25.5">
      <c r="A97" s="7">
        <f t="shared" si="0"/>
        <v>73</v>
      </c>
      <c r="B97" s="54" t="s">
        <v>357</v>
      </c>
      <c r="C97" s="13">
        <v>975</v>
      </c>
      <c r="D97" s="12" t="s">
        <v>268</v>
      </c>
      <c r="E97" s="3" t="s">
        <v>358</v>
      </c>
      <c r="F97" s="12" t="s">
        <v>382</v>
      </c>
      <c r="G97" s="22">
        <f>3377.4+959+45+245.2+541.8+569.7-35.1</f>
        <v>5702.999999999999</v>
      </c>
      <c r="H97" s="29"/>
      <c r="I97" s="29"/>
    </row>
    <row r="98" spans="1:9" ht="25.5">
      <c r="A98" s="7">
        <f t="shared" si="0"/>
        <v>74</v>
      </c>
      <c r="B98" s="54" t="s">
        <v>384</v>
      </c>
      <c r="C98" s="13">
        <v>975</v>
      </c>
      <c r="D98" s="12" t="s">
        <v>268</v>
      </c>
      <c r="E98" s="3" t="s">
        <v>385</v>
      </c>
      <c r="F98" s="12" t="s">
        <v>382</v>
      </c>
      <c r="G98" s="22">
        <f>G99+G102</f>
        <v>32556</v>
      </c>
      <c r="H98" s="29"/>
      <c r="I98" s="29"/>
    </row>
    <row r="99" spans="1:9" ht="12.75">
      <c r="A99" s="7">
        <f t="shared" si="0"/>
        <v>75</v>
      </c>
      <c r="B99" s="54" t="s">
        <v>386</v>
      </c>
      <c r="C99" s="13">
        <v>975</v>
      </c>
      <c r="D99" s="12" t="s">
        <v>268</v>
      </c>
      <c r="E99" s="3" t="s">
        <v>387</v>
      </c>
      <c r="F99" s="12" t="s">
        <v>382</v>
      </c>
      <c r="G99" s="22">
        <f>G100+G101</f>
        <v>23740.5</v>
      </c>
      <c r="H99" s="29"/>
      <c r="I99" s="29"/>
    </row>
    <row r="100" spans="1:9" ht="51">
      <c r="A100" s="7">
        <f t="shared" si="0"/>
        <v>76</v>
      </c>
      <c r="B100" s="54" t="s">
        <v>250</v>
      </c>
      <c r="C100" s="11">
        <v>975</v>
      </c>
      <c r="D100" s="12" t="s">
        <v>268</v>
      </c>
      <c r="E100" s="3" t="s">
        <v>388</v>
      </c>
      <c r="F100" s="12" t="s">
        <v>382</v>
      </c>
      <c r="G100" s="22">
        <f>21367.1-24-55.5</f>
        <v>21287.6</v>
      </c>
      <c r="H100" s="29"/>
      <c r="I100" s="29"/>
    </row>
    <row r="101" spans="1:9" ht="12.75">
      <c r="A101" s="7">
        <f t="shared" si="0"/>
        <v>77</v>
      </c>
      <c r="B101" s="54" t="s">
        <v>389</v>
      </c>
      <c r="C101" s="11"/>
      <c r="D101" s="12" t="s">
        <v>268</v>
      </c>
      <c r="E101" s="3" t="s">
        <v>390</v>
      </c>
      <c r="F101" s="12" t="s">
        <v>382</v>
      </c>
      <c r="G101" s="22">
        <f>2397.4+55.5</f>
        <v>2452.9</v>
      </c>
      <c r="H101" s="29"/>
      <c r="I101" s="29"/>
    </row>
    <row r="102" spans="1:9" ht="12.75">
      <c r="A102" s="7">
        <f t="shared" si="0"/>
        <v>78</v>
      </c>
      <c r="B102" s="54" t="s">
        <v>414</v>
      </c>
      <c r="C102" s="11">
        <v>975</v>
      </c>
      <c r="D102" s="12" t="s">
        <v>268</v>
      </c>
      <c r="E102" s="3" t="s">
        <v>415</v>
      </c>
      <c r="F102" s="12" t="s">
        <v>382</v>
      </c>
      <c r="G102" s="22">
        <f>G103+G104</f>
        <v>8815.5</v>
      </c>
      <c r="H102" s="29"/>
      <c r="I102" s="29"/>
    </row>
    <row r="103" spans="1:9" ht="51">
      <c r="A103" s="7">
        <f>A102+1</f>
        <v>79</v>
      </c>
      <c r="B103" s="54" t="s">
        <v>252</v>
      </c>
      <c r="C103" s="11">
        <v>975</v>
      </c>
      <c r="D103" s="12" t="s">
        <v>268</v>
      </c>
      <c r="E103" s="3" t="s">
        <v>416</v>
      </c>
      <c r="F103" s="12" t="s">
        <v>382</v>
      </c>
      <c r="G103" s="22">
        <f>8623.3+24-66.8-31.8-18.2</f>
        <v>8530.5</v>
      </c>
      <c r="H103" s="29"/>
      <c r="I103" s="29"/>
    </row>
    <row r="104" spans="1:9" ht="12.75">
      <c r="A104" s="7">
        <f>A103+1</f>
        <v>80</v>
      </c>
      <c r="B104" s="54" t="s">
        <v>418</v>
      </c>
      <c r="C104" s="13"/>
      <c r="D104" s="12" t="s">
        <v>268</v>
      </c>
      <c r="E104" s="8" t="s">
        <v>417</v>
      </c>
      <c r="F104" s="12" t="s">
        <v>382</v>
      </c>
      <c r="G104" s="22">
        <f>218.2+66.8-50+31.8+18.2</f>
        <v>285</v>
      </c>
      <c r="H104" s="29"/>
      <c r="I104" s="29"/>
    </row>
    <row r="105" spans="1:9" ht="12.75">
      <c r="A105" s="7">
        <f>A104+1</f>
        <v>81</v>
      </c>
      <c r="B105" s="41" t="s">
        <v>369</v>
      </c>
      <c r="C105" s="13"/>
      <c r="D105" s="12" t="s">
        <v>268</v>
      </c>
      <c r="E105" s="3" t="s">
        <v>34</v>
      </c>
      <c r="F105" s="12" t="s">
        <v>382</v>
      </c>
      <c r="G105" s="22">
        <f>G106</f>
        <v>35.1</v>
      </c>
      <c r="H105" s="29"/>
      <c r="I105" s="29"/>
    </row>
    <row r="106" spans="1:9" ht="12.75">
      <c r="A106" s="7">
        <f>A105+1</f>
        <v>82</v>
      </c>
      <c r="B106" s="41" t="s">
        <v>370</v>
      </c>
      <c r="C106" s="13"/>
      <c r="D106" s="12" t="s">
        <v>268</v>
      </c>
      <c r="E106" s="8" t="s">
        <v>365</v>
      </c>
      <c r="F106" s="12" t="s">
        <v>382</v>
      </c>
      <c r="G106" s="22">
        <v>35.1</v>
      </c>
      <c r="H106" s="29"/>
      <c r="I106" s="29"/>
    </row>
    <row r="107" spans="1:9" ht="76.5">
      <c r="A107" s="7">
        <f>A106+1</f>
        <v>83</v>
      </c>
      <c r="B107" s="58" t="s">
        <v>242</v>
      </c>
      <c r="C107" s="13">
        <v>975</v>
      </c>
      <c r="D107" s="12" t="s">
        <v>269</v>
      </c>
      <c r="E107" s="11"/>
      <c r="F107" s="12" t="s">
        <v>382</v>
      </c>
      <c r="G107" s="22">
        <f>G108</f>
        <v>23616.000000000004</v>
      </c>
      <c r="H107" s="29"/>
      <c r="I107" s="29"/>
    </row>
    <row r="108" spans="1:9" ht="25.5">
      <c r="A108" s="7">
        <f t="shared" si="0"/>
        <v>84</v>
      </c>
      <c r="B108" s="54" t="s">
        <v>384</v>
      </c>
      <c r="C108" s="11">
        <v>975</v>
      </c>
      <c r="D108" s="12" t="s">
        <v>269</v>
      </c>
      <c r="E108" s="3" t="s">
        <v>385</v>
      </c>
      <c r="F108" s="12" t="s">
        <v>382</v>
      </c>
      <c r="G108" s="22">
        <f>G109</f>
        <v>23616.000000000004</v>
      </c>
      <c r="H108" s="29"/>
      <c r="I108" s="29"/>
    </row>
    <row r="109" spans="1:9" ht="12.75">
      <c r="A109" s="7">
        <f t="shared" si="0"/>
        <v>85</v>
      </c>
      <c r="B109" s="54" t="s">
        <v>386</v>
      </c>
      <c r="C109" s="11">
        <v>975</v>
      </c>
      <c r="D109" s="12" t="s">
        <v>269</v>
      </c>
      <c r="E109" s="3" t="s">
        <v>387</v>
      </c>
      <c r="F109" s="12" t="s">
        <v>382</v>
      </c>
      <c r="G109" s="22">
        <f>G110+G111</f>
        <v>23616.000000000004</v>
      </c>
      <c r="H109" s="29"/>
      <c r="I109" s="29"/>
    </row>
    <row r="110" spans="1:9" ht="51">
      <c r="A110" s="7">
        <f aca="true" t="shared" si="1" ref="A110:A147">A109+1</f>
        <v>86</v>
      </c>
      <c r="B110" s="54" t="s">
        <v>250</v>
      </c>
      <c r="C110" s="11">
        <v>975</v>
      </c>
      <c r="D110" s="12" t="s">
        <v>269</v>
      </c>
      <c r="E110" s="3" t="s">
        <v>388</v>
      </c>
      <c r="F110" s="12" t="s">
        <v>382</v>
      </c>
      <c r="G110" s="22">
        <f>21669.7+928.4</f>
        <v>22598.100000000002</v>
      </c>
      <c r="H110" s="29"/>
      <c r="I110" s="29"/>
    </row>
    <row r="111" spans="1:9" ht="12.75">
      <c r="A111" s="7">
        <f t="shared" si="1"/>
        <v>87</v>
      </c>
      <c r="B111" s="54" t="s">
        <v>389</v>
      </c>
      <c r="C111" s="11">
        <v>975</v>
      </c>
      <c r="D111" s="12" t="s">
        <v>269</v>
      </c>
      <c r="E111" s="3" t="s">
        <v>390</v>
      </c>
      <c r="F111" s="12" t="s">
        <v>382</v>
      </c>
      <c r="G111" s="22">
        <f>1946.3-928.4</f>
        <v>1017.9</v>
      </c>
      <c r="H111" s="29"/>
      <c r="I111" s="29"/>
    </row>
    <row r="112" spans="1:9" ht="89.25">
      <c r="A112" s="7">
        <f t="shared" si="1"/>
        <v>88</v>
      </c>
      <c r="B112" s="58" t="s">
        <v>243</v>
      </c>
      <c r="C112" s="13">
        <v>975</v>
      </c>
      <c r="D112" s="12" t="s">
        <v>62</v>
      </c>
      <c r="E112" s="11"/>
      <c r="F112" s="12" t="s">
        <v>382</v>
      </c>
      <c r="G112" s="22">
        <f>G113+G115</f>
        <v>8013</v>
      </c>
      <c r="H112" s="29"/>
      <c r="I112" s="29"/>
    </row>
    <row r="113" spans="1:9" ht="51">
      <c r="A113" s="7">
        <f t="shared" si="1"/>
        <v>89</v>
      </c>
      <c r="B113" s="54" t="s">
        <v>351</v>
      </c>
      <c r="C113" s="13">
        <v>975</v>
      </c>
      <c r="D113" s="12" t="s">
        <v>62</v>
      </c>
      <c r="E113" s="3" t="s">
        <v>352</v>
      </c>
      <c r="F113" s="12" t="s">
        <v>382</v>
      </c>
      <c r="G113" s="22">
        <f>G114</f>
        <v>1430.4</v>
      </c>
      <c r="H113" s="29"/>
      <c r="I113" s="29"/>
    </row>
    <row r="114" spans="1:9" ht="25.5">
      <c r="A114" s="7">
        <f t="shared" si="1"/>
        <v>90</v>
      </c>
      <c r="B114" s="54" t="s">
        <v>353</v>
      </c>
      <c r="C114" s="13">
        <v>975</v>
      </c>
      <c r="D114" s="12" t="s">
        <v>62</v>
      </c>
      <c r="E114" s="3" t="s">
        <v>354</v>
      </c>
      <c r="F114" s="12" t="s">
        <v>382</v>
      </c>
      <c r="G114" s="22">
        <f>1379.7+38.9+11.8</f>
        <v>1430.4</v>
      </c>
      <c r="H114" s="29"/>
      <c r="I114" s="29"/>
    </row>
    <row r="115" spans="1:9" ht="25.5">
      <c r="A115" s="7">
        <f t="shared" si="1"/>
        <v>91</v>
      </c>
      <c r="B115" s="54" t="s">
        <v>384</v>
      </c>
      <c r="C115" s="11">
        <v>975</v>
      </c>
      <c r="D115" s="12" t="s">
        <v>62</v>
      </c>
      <c r="E115" s="3" t="s">
        <v>385</v>
      </c>
      <c r="F115" s="12" t="s">
        <v>382</v>
      </c>
      <c r="G115" s="22">
        <f>G116+G118</f>
        <v>6582.599999999999</v>
      </c>
      <c r="H115" s="29"/>
      <c r="I115" s="29"/>
    </row>
    <row r="116" spans="1:9" ht="12.75">
      <c r="A116" s="7">
        <f t="shared" si="1"/>
        <v>92</v>
      </c>
      <c r="B116" s="54" t="s">
        <v>386</v>
      </c>
      <c r="C116" s="11">
        <v>975</v>
      </c>
      <c r="D116" s="12" t="s">
        <v>62</v>
      </c>
      <c r="E116" s="3" t="s">
        <v>387</v>
      </c>
      <c r="F116" s="12" t="s">
        <v>382</v>
      </c>
      <c r="G116" s="22">
        <f>G117</f>
        <v>6529.499999999999</v>
      </c>
      <c r="H116" s="29"/>
      <c r="I116" s="29"/>
    </row>
    <row r="117" spans="1:9" ht="51">
      <c r="A117" s="7">
        <f t="shared" si="1"/>
        <v>93</v>
      </c>
      <c r="B117" s="54" t="s">
        <v>250</v>
      </c>
      <c r="C117" s="11">
        <v>975</v>
      </c>
      <c r="D117" s="12" t="s">
        <v>62</v>
      </c>
      <c r="E117" s="3" t="s">
        <v>388</v>
      </c>
      <c r="F117" s="12" t="s">
        <v>382</v>
      </c>
      <c r="G117" s="22">
        <f>5794+116.2+385+54.4+179.9</f>
        <v>6529.499999999999</v>
      </c>
      <c r="H117" s="29"/>
      <c r="I117" s="29"/>
    </row>
    <row r="118" spans="1:9" ht="12.75">
      <c r="A118" s="7">
        <f t="shared" si="1"/>
        <v>94</v>
      </c>
      <c r="B118" s="41" t="s">
        <v>414</v>
      </c>
      <c r="C118" s="13"/>
      <c r="D118" s="12" t="s">
        <v>62</v>
      </c>
      <c r="E118" s="3" t="s">
        <v>415</v>
      </c>
      <c r="F118" s="12" t="s">
        <v>382</v>
      </c>
      <c r="G118" s="22">
        <f>G119</f>
        <v>53.1</v>
      </c>
      <c r="H118" s="29"/>
      <c r="I118" s="29"/>
    </row>
    <row r="119" spans="1:9" ht="51">
      <c r="A119" s="7">
        <f t="shared" si="1"/>
        <v>95</v>
      </c>
      <c r="B119" s="41" t="s">
        <v>252</v>
      </c>
      <c r="C119" s="13"/>
      <c r="D119" s="12" t="s">
        <v>62</v>
      </c>
      <c r="E119" s="3" t="s">
        <v>416</v>
      </c>
      <c r="F119" s="12" t="s">
        <v>382</v>
      </c>
      <c r="G119" s="22">
        <v>53.1</v>
      </c>
      <c r="H119" s="29"/>
      <c r="I119" s="29"/>
    </row>
    <row r="120" spans="1:9" ht="89.25">
      <c r="A120" s="7">
        <f t="shared" si="1"/>
        <v>96</v>
      </c>
      <c r="B120" s="55" t="s">
        <v>80</v>
      </c>
      <c r="C120" s="13">
        <v>975</v>
      </c>
      <c r="D120" s="11" t="s">
        <v>81</v>
      </c>
      <c r="E120" s="62" t="s">
        <v>385</v>
      </c>
      <c r="F120" s="12" t="s">
        <v>382</v>
      </c>
      <c r="G120" s="22">
        <f>G121</f>
        <v>80.9</v>
      </c>
      <c r="H120" s="29"/>
      <c r="I120" s="29"/>
    </row>
    <row r="121" spans="1:9" ht="12.75">
      <c r="A121" s="7">
        <f t="shared" si="1"/>
        <v>97</v>
      </c>
      <c r="B121" s="41" t="s">
        <v>386</v>
      </c>
      <c r="C121" s="11">
        <v>975</v>
      </c>
      <c r="D121" s="11" t="s">
        <v>81</v>
      </c>
      <c r="E121" s="8" t="s">
        <v>387</v>
      </c>
      <c r="F121" s="12" t="s">
        <v>382</v>
      </c>
      <c r="G121" s="22">
        <f>G122</f>
        <v>80.9</v>
      </c>
      <c r="H121" s="29"/>
      <c r="I121" s="29"/>
    </row>
    <row r="122" spans="1:9" ht="51">
      <c r="A122" s="7">
        <f t="shared" si="1"/>
        <v>98</v>
      </c>
      <c r="B122" s="41" t="s">
        <v>250</v>
      </c>
      <c r="C122" s="11">
        <v>975</v>
      </c>
      <c r="D122" s="11" t="s">
        <v>81</v>
      </c>
      <c r="E122" s="62" t="s">
        <v>388</v>
      </c>
      <c r="F122" s="12" t="s">
        <v>382</v>
      </c>
      <c r="G122" s="22">
        <f>41.2+9.2+30.5</f>
        <v>80.9</v>
      </c>
      <c r="H122" s="29"/>
      <c r="I122" s="29"/>
    </row>
    <row r="123" spans="1:9" ht="89.25">
      <c r="A123" s="7">
        <f t="shared" si="1"/>
        <v>99</v>
      </c>
      <c r="B123" s="55" t="s">
        <v>80</v>
      </c>
      <c r="C123" s="11">
        <v>975</v>
      </c>
      <c r="D123" s="11" t="s">
        <v>82</v>
      </c>
      <c r="E123" s="62" t="s">
        <v>385</v>
      </c>
      <c r="F123" s="12" t="s">
        <v>382</v>
      </c>
      <c r="G123" s="22">
        <f>G124</f>
        <v>49.800000000000004</v>
      </c>
      <c r="H123" s="29"/>
      <c r="I123" s="29"/>
    </row>
    <row r="124" spans="1:9" ht="12.75">
      <c r="A124" s="7">
        <f t="shared" si="1"/>
        <v>100</v>
      </c>
      <c r="B124" s="41" t="s">
        <v>386</v>
      </c>
      <c r="C124" s="13"/>
      <c r="D124" s="11" t="s">
        <v>82</v>
      </c>
      <c r="E124" s="8" t="s">
        <v>387</v>
      </c>
      <c r="F124" s="12" t="s">
        <v>382</v>
      </c>
      <c r="G124" s="22">
        <f>G125</f>
        <v>49.800000000000004</v>
      </c>
      <c r="H124" s="29"/>
      <c r="I124" s="29"/>
    </row>
    <row r="125" spans="1:9" ht="51">
      <c r="A125" s="7">
        <f t="shared" si="1"/>
        <v>101</v>
      </c>
      <c r="B125" s="41" t="s">
        <v>250</v>
      </c>
      <c r="C125" s="13"/>
      <c r="D125" s="11" t="s">
        <v>82</v>
      </c>
      <c r="E125" s="62" t="s">
        <v>388</v>
      </c>
      <c r="F125" s="12" t="s">
        <v>382</v>
      </c>
      <c r="G125" s="22">
        <f>38.2+2.7+8.9</f>
        <v>49.800000000000004</v>
      </c>
      <c r="H125" s="29"/>
      <c r="I125" s="29"/>
    </row>
    <row r="126" spans="1:9" ht="25.5">
      <c r="A126" s="7">
        <f t="shared" si="1"/>
        <v>102</v>
      </c>
      <c r="B126" s="39" t="s">
        <v>0</v>
      </c>
      <c r="C126" s="13">
        <v>975</v>
      </c>
      <c r="D126" s="12" t="s">
        <v>270</v>
      </c>
      <c r="E126" s="11"/>
      <c r="F126" s="12" t="s">
        <v>1</v>
      </c>
      <c r="G126" s="22">
        <f>G133+G127</f>
        <v>1958.2</v>
      </c>
      <c r="H126" s="29"/>
      <c r="I126" s="29"/>
    </row>
    <row r="127" spans="1:9" ht="89.25">
      <c r="A127" s="7">
        <f t="shared" si="1"/>
        <v>103</v>
      </c>
      <c r="B127" s="39" t="s">
        <v>117</v>
      </c>
      <c r="C127" s="13">
        <v>975</v>
      </c>
      <c r="D127" s="11" t="s">
        <v>402</v>
      </c>
      <c r="E127" s="11"/>
      <c r="F127" s="12" t="s">
        <v>1</v>
      </c>
      <c r="G127" s="22">
        <f>G128</f>
        <v>358.20000000000005</v>
      </c>
      <c r="H127" s="29"/>
      <c r="I127" s="29"/>
    </row>
    <row r="128" spans="1:9" ht="25.5">
      <c r="A128" s="7">
        <f t="shared" si="1"/>
        <v>104</v>
      </c>
      <c r="B128" s="41" t="s">
        <v>384</v>
      </c>
      <c r="C128" s="13">
        <v>975</v>
      </c>
      <c r="D128" s="11" t="s">
        <v>402</v>
      </c>
      <c r="E128" s="3" t="s">
        <v>385</v>
      </c>
      <c r="F128" s="12" t="s">
        <v>1</v>
      </c>
      <c r="G128" s="22">
        <f>G129+G131</f>
        <v>358.20000000000005</v>
      </c>
      <c r="H128" s="29"/>
      <c r="I128" s="29"/>
    </row>
    <row r="129" spans="1:9" ht="12.75">
      <c r="A129" s="7">
        <f t="shared" si="1"/>
        <v>105</v>
      </c>
      <c r="B129" s="41" t="s">
        <v>386</v>
      </c>
      <c r="C129" s="13">
        <v>975</v>
      </c>
      <c r="D129" s="11" t="s">
        <v>402</v>
      </c>
      <c r="E129" s="3" t="s">
        <v>387</v>
      </c>
      <c r="F129" s="12" t="s">
        <v>1</v>
      </c>
      <c r="G129" s="22">
        <f>G130</f>
        <v>286.1</v>
      </c>
      <c r="H129" s="29"/>
      <c r="I129" s="29"/>
    </row>
    <row r="130" spans="1:9" ht="12.75">
      <c r="A130" s="7">
        <f t="shared" si="1"/>
        <v>106</v>
      </c>
      <c r="B130" s="41" t="s">
        <v>389</v>
      </c>
      <c r="C130" s="11">
        <v>975</v>
      </c>
      <c r="D130" s="11" t="s">
        <v>402</v>
      </c>
      <c r="E130" s="3" t="s">
        <v>390</v>
      </c>
      <c r="F130" s="12" t="s">
        <v>1</v>
      </c>
      <c r="G130" s="22">
        <v>286.1</v>
      </c>
      <c r="H130" s="29"/>
      <c r="I130" s="29"/>
    </row>
    <row r="131" spans="1:9" ht="12.75">
      <c r="A131" s="7">
        <f t="shared" si="1"/>
        <v>107</v>
      </c>
      <c r="B131" s="41" t="s">
        <v>414</v>
      </c>
      <c r="C131" s="11">
        <v>975</v>
      </c>
      <c r="D131" s="11" t="s">
        <v>402</v>
      </c>
      <c r="E131" s="3" t="s">
        <v>415</v>
      </c>
      <c r="F131" s="12" t="s">
        <v>1</v>
      </c>
      <c r="G131" s="22">
        <f>G132</f>
        <v>72.1</v>
      </c>
      <c r="H131" s="29"/>
      <c r="I131" s="29"/>
    </row>
    <row r="132" spans="1:9" ht="12.75">
      <c r="A132" s="7">
        <f t="shared" si="1"/>
        <v>108</v>
      </c>
      <c r="B132" s="41" t="s">
        <v>418</v>
      </c>
      <c r="C132" s="11">
        <v>975</v>
      </c>
      <c r="D132" s="11" t="s">
        <v>402</v>
      </c>
      <c r="E132" s="3" t="s">
        <v>417</v>
      </c>
      <c r="F132" s="12" t="s">
        <v>1</v>
      </c>
      <c r="G132" s="22">
        <v>72.1</v>
      </c>
      <c r="H132" s="29"/>
      <c r="I132" s="29"/>
    </row>
    <row r="133" spans="1:9" ht="114.75">
      <c r="A133" s="7">
        <f t="shared" si="1"/>
        <v>109</v>
      </c>
      <c r="B133" s="39" t="s">
        <v>123</v>
      </c>
      <c r="C133" s="11">
        <v>975</v>
      </c>
      <c r="D133" s="12" t="s">
        <v>271</v>
      </c>
      <c r="E133" s="11"/>
      <c r="F133" s="12" t="s">
        <v>1</v>
      </c>
      <c r="G133" s="22">
        <f>G134</f>
        <v>1600</v>
      </c>
      <c r="H133" s="29"/>
      <c r="I133" s="29"/>
    </row>
    <row r="134" spans="1:9" ht="12.75">
      <c r="A134" s="7">
        <f t="shared" si="1"/>
        <v>110</v>
      </c>
      <c r="B134" s="39" t="s">
        <v>2</v>
      </c>
      <c r="C134" s="11">
        <v>975</v>
      </c>
      <c r="D134" s="12" t="s">
        <v>271</v>
      </c>
      <c r="E134" s="11">
        <v>300</v>
      </c>
      <c r="F134" s="12" t="s">
        <v>1</v>
      </c>
      <c r="G134" s="22">
        <f>G135</f>
        <v>1600</v>
      </c>
      <c r="H134" s="29"/>
      <c r="I134" s="29"/>
    </row>
    <row r="135" spans="1:9" ht="12.75">
      <c r="A135" s="7">
        <f t="shared" si="1"/>
        <v>111</v>
      </c>
      <c r="B135" s="39" t="s">
        <v>4</v>
      </c>
      <c r="C135" s="11">
        <v>975</v>
      </c>
      <c r="D135" s="12" t="s">
        <v>271</v>
      </c>
      <c r="E135" s="11">
        <v>360</v>
      </c>
      <c r="F135" s="12" t="s">
        <v>1</v>
      </c>
      <c r="G135" s="22">
        <f>1400+200</f>
        <v>1600</v>
      </c>
      <c r="H135" s="29"/>
      <c r="I135" s="29"/>
    </row>
    <row r="136" spans="1:9" ht="25.5">
      <c r="A136" s="7">
        <f t="shared" si="1"/>
        <v>112</v>
      </c>
      <c r="B136" s="39" t="s">
        <v>7</v>
      </c>
      <c r="C136" s="13">
        <v>975</v>
      </c>
      <c r="D136" s="12" t="s">
        <v>272</v>
      </c>
      <c r="E136" s="11"/>
      <c r="F136" s="12" t="s">
        <v>6</v>
      </c>
      <c r="G136" s="22">
        <f>G147+G152+G159+G162+G142+G137+G165</f>
        <v>33131.700000000004</v>
      </c>
      <c r="H136" s="29"/>
      <c r="I136" s="29"/>
    </row>
    <row r="137" spans="1:9" ht="140.25">
      <c r="A137" s="7">
        <f t="shared" si="1"/>
        <v>113</v>
      </c>
      <c r="B137" s="39" t="s">
        <v>30</v>
      </c>
      <c r="C137" s="13"/>
      <c r="D137" s="12" t="s">
        <v>273</v>
      </c>
      <c r="E137" s="11"/>
      <c r="F137" s="12" t="s">
        <v>373</v>
      </c>
      <c r="G137" s="22">
        <f>G138+G140</f>
        <v>11404.8</v>
      </c>
      <c r="H137" s="29"/>
      <c r="I137" s="29"/>
    </row>
    <row r="138" spans="1:9" ht="25.5">
      <c r="A138" s="7">
        <f t="shared" si="1"/>
        <v>114</v>
      </c>
      <c r="B138" s="39" t="s">
        <v>372</v>
      </c>
      <c r="C138" s="13"/>
      <c r="D138" s="12" t="s">
        <v>273</v>
      </c>
      <c r="E138" s="11">
        <v>400</v>
      </c>
      <c r="F138" s="12" t="s">
        <v>373</v>
      </c>
      <c r="G138" s="22">
        <f>G139</f>
        <v>3247.4</v>
      </c>
      <c r="H138" s="29"/>
      <c r="I138" s="29"/>
    </row>
    <row r="139" spans="1:9" ht="12.75">
      <c r="A139" s="7">
        <f t="shared" si="1"/>
        <v>115</v>
      </c>
      <c r="B139" s="43" t="s">
        <v>381</v>
      </c>
      <c r="C139" s="13"/>
      <c r="D139" s="12" t="s">
        <v>273</v>
      </c>
      <c r="E139" s="11">
        <v>410</v>
      </c>
      <c r="F139" s="12" t="s">
        <v>373</v>
      </c>
      <c r="G139" s="22">
        <v>3247.4</v>
      </c>
      <c r="H139" s="29"/>
      <c r="I139" s="29"/>
    </row>
    <row r="140" spans="1:9" ht="102">
      <c r="A140" s="7">
        <f t="shared" si="1"/>
        <v>116</v>
      </c>
      <c r="B140" s="39" t="s">
        <v>135</v>
      </c>
      <c r="C140" s="13"/>
      <c r="D140" s="11" t="s">
        <v>274</v>
      </c>
      <c r="E140" s="11"/>
      <c r="F140" s="12" t="s">
        <v>373</v>
      </c>
      <c r="G140" s="22">
        <f>G141</f>
        <v>8157.4</v>
      </c>
      <c r="H140" s="29"/>
      <c r="I140" s="29"/>
    </row>
    <row r="141" spans="1:9" ht="25.5">
      <c r="A141" s="7">
        <f t="shared" si="1"/>
        <v>117</v>
      </c>
      <c r="B141" s="39" t="s">
        <v>372</v>
      </c>
      <c r="C141" s="13"/>
      <c r="D141" s="59" t="s">
        <v>274</v>
      </c>
      <c r="E141" s="11">
        <v>400</v>
      </c>
      <c r="F141" s="12" t="s">
        <v>373</v>
      </c>
      <c r="G141" s="22">
        <v>8157.4</v>
      </c>
      <c r="H141" s="29"/>
      <c r="I141" s="29"/>
    </row>
    <row r="142" spans="1:11" ht="89.25">
      <c r="A142" s="7">
        <f t="shared" si="1"/>
        <v>118</v>
      </c>
      <c r="B142" s="39" t="s">
        <v>14</v>
      </c>
      <c r="C142" s="13">
        <v>975</v>
      </c>
      <c r="D142" s="12" t="s">
        <v>140</v>
      </c>
      <c r="E142" s="11"/>
      <c r="F142" s="12" t="s">
        <v>6</v>
      </c>
      <c r="G142" s="22">
        <f>G143+G145</f>
        <v>1106.6000000000001</v>
      </c>
      <c r="H142" s="29"/>
      <c r="I142" s="29"/>
      <c r="K142" s="29"/>
    </row>
    <row r="143" spans="1:9" ht="51">
      <c r="A143" s="7">
        <f t="shared" si="1"/>
        <v>119</v>
      </c>
      <c r="B143" s="41" t="s">
        <v>351</v>
      </c>
      <c r="C143" s="13">
        <v>975</v>
      </c>
      <c r="D143" s="12" t="s">
        <v>140</v>
      </c>
      <c r="E143" s="3" t="s">
        <v>352</v>
      </c>
      <c r="F143" s="12" t="s">
        <v>6</v>
      </c>
      <c r="G143" s="22">
        <f>G144</f>
        <v>858.7</v>
      </c>
      <c r="H143" s="29"/>
      <c r="I143" s="29"/>
    </row>
    <row r="144" spans="1:9" ht="25.5">
      <c r="A144" s="7">
        <f t="shared" si="1"/>
        <v>120</v>
      </c>
      <c r="B144" s="41" t="s">
        <v>353</v>
      </c>
      <c r="C144" s="13">
        <v>975</v>
      </c>
      <c r="D144" s="12" t="s">
        <v>140</v>
      </c>
      <c r="E144" s="3" t="s">
        <v>354</v>
      </c>
      <c r="F144" s="12" t="s">
        <v>6</v>
      </c>
      <c r="G144" s="22">
        <v>858.7</v>
      </c>
      <c r="H144" s="29"/>
      <c r="I144" s="29"/>
    </row>
    <row r="145" spans="1:9" ht="25.5">
      <c r="A145" s="7">
        <f t="shared" si="1"/>
        <v>121</v>
      </c>
      <c r="B145" s="41" t="s">
        <v>355</v>
      </c>
      <c r="C145" s="13">
        <v>975</v>
      </c>
      <c r="D145" s="12" t="s">
        <v>140</v>
      </c>
      <c r="E145" s="3" t="s">
        <v>356</v>
      </c>
      <c r="F145" s="12" t="s">
        <v>6</v>
      </c>
      <c r="G145" s="22">
        <f>G146</f>
        <v>247.9</v>
      </c>
      <c r="H145" s="29"/>
      <c r="I145" s="29"/>
    </row>
    <row r="146" spans="1:9" ht="25.5">
      <c r="A146" s="7">
        <f t="shared" si="1"/>
        <v>122</v>
      </c>
      <c r="B146" s="41" t="s">
        <v>357</v>
      </c>
      <c r="C146" s="13">
        <v>975</v>
      </c>
      <c r="D146" s="12" t="s">
        <v>140</v>
      </c>
      <c r="E146" s="3" t="s">
        <v>358</v>
      </c>
      <c r="F146" s="12" t="s">
        <v>6</v>
      </c>
      <c r="G146" s="22">
        <v>247.9</v>
      </c>
      <c r="H146" s="29"/>
      <c r="I146" s="29"/>
    </row>
    <row r="147" spans="1:9" ht="76.5">
      <c r="A147" s="7">
        <f t="shared" si="1"/>
        <v>123</v>
      </c>
      <c r="B147" s="39" t="s">
        <v>8</v>
      </c>
      <c r="C147" s="13">
        <v>975</v>
      </c>
      <c r="D147" s="12" t="s">
        <v>141</v>
      </c>
      <c r="E147" s="11"/>
      <c r="F147" s="12" t="s">
        <v>6</v>
      </c>
      <c r="G147" s="22">
        <f>G148+G150</f>
        <v>1810.3999999999999</v>
      </c>
      <c r="H147" s="29"/>
      <c r="I147" s="29"/>
    </row>
    <row r="148" spans="1:9" ht="51">
      <c r="A148" s="7">
        <f aca="true" t="shared" si="2" ref="A148:A170">A147+1</f>
        <v>124</v>
      </c>
      <c r="B148" s="41" t="s">
        <v>351</v>
      </c>
      <c r="C148" s="13">
        <v>975</v>
      </c>
      <c r="D148" s="12" t="s">
        <v>141</v>
      </c>
      <c r="E148" s="3" t="s">
        <v>352</v>
      </c>
      <c r="F148" s="12" t="s">
        <v>6</v>
      </c>
      <c r="G148" s="22">
        <f>G149</f>
        <v>1327.1</v>
      </c>
      <c r="H148" s="29"/>
      <c r="I148" s="29"/>
    </row>
    <row r="149" spans="1:9" ht="25.5">
      <c r="A149" s="7">
        <f t="shared" si="2"/>
        <v>125</v>
      </c>
      <c r="B149" s="41" t="s">
        <v>353</v>
      </c>
      <c r="C149" s="13">
        <v>975</v>
      </c>
      <c r="D149" s="12" t="s">
        <v>141</v>
      </c>
      <c r="E149" s="3" t="s">
        <v>354</v>
      </c>
      <c r="F149" s="12" t="s">
        <v>6</v>
      </c>
      <c r="G149" s="22">
        <v>1327.1</v>
      </c>
      <c r="H149" s="29"/>
      <c r="I149" s="29"/>
    </row>
    <row r="150" spans="1:9" ht="25.5">
      <c r="A150" s="7">
        <f t="shared" si="2"/>
        <v>126</v>
      </c>
      <c r="B150" s="41" t="s">
        <v>355</v>
      </c>
      <c r="C150" s="13">
        <v>975</v>
      </c>
      <c r="D150" s="12" t="s">
        <v>141</v>
      </c>
      <c r="E150" s="3" t="s">
        <v>356</v>
      </c>
      <c r="F150" s="12" t="s">
        <v>6</v>
      </c>
      <c r="G150" s="22">
        <f>G151</f>
        <v>483.3</v>
      </c>
      <c r="H150" s="29"/>
      <c r="I150" s="29"/>
    </row>
    <row r="151" spans="1:9" ht="25.5">
      <c r="A151" s="7">
        <f t="shared" si="2"/>
        <v>127</v>
      </c>
      <c r="B151" s="41" t="s">
        <v>357</v>
      </c>
      <c r="C151" s="13">
        <v>975</v>
      </c>
      <c r="D151" s="12" t="s">
        <v>141</v>
      </c>
      <c r="E151" s="3" t="s">
        <v>358</v>
      </c>
      <c r="F151" s="12" t="s">
        <v>6</v>
      </c>
      <c r="G151" s="22">
        <v>483.3</v>
      </c>
      <c r="H151" s="29"/>
      <c r="I151" s="29"/>
    </row>
    <row r="152" spans="1:9" ht="63.75">
      <c r="A152" s="7">
        <f t="shared" si="2"/>
        <v>128</v>
      </c>
      <c r="B152" s="39" t="s">
        <v>10</v>
      </c>
      <c r="C152" s="13">
        <v>975</v>
      </c>
      <c r="D152" s="12" t="s">
        <v>142</v>
      </c>
      <c r="E152" s="11"/>
      <c r="F152" s="12" t="s">
        <v>6</v>
      </c>
      <c r="G152" s="22">
        <f>G153+G155+G157</f>
        <v>18388.5</v>
      </c>
      <c r="H152" s="29"/>
      <c r="I152" s="29"/>
    </row>
    <row r="153" spans="1:9" ht="51">
      <c r="A153" s="7">
        <f t="shared" si="2"/>
        <v>129</v>
      </c>
      <c r="B153" s="41" t="s">
        <v>351</v>
      </c>
      <c r="C153" s="13">
        <v>975</v>
      </c>
      <c r="D153" s="12" t="s">
        <v>142</v>
      </c>
      <c r="E153" s="3" t="s">
        <v>352</v>
      </c>
      <c r="F153" s="12" t="s">
        <v>6</v>
      </c>
      <c r="G153" s="22">
        <f>G154</f>
        <v>16463.7</v>
      </c>
      <c r="H153" s="29"/>
      <c r="I153" s="29"/>
    </row>
    <row r="154" spans="1:9" ht="25.5">
      <c r="A154" s="7">
        <f t="shared" si="2"/>
        <v>130</v>
      </c>
      <c r="B154" s="41" t="s">
        <v>353</v>
      </c>
      <c r="C154" s="13">
        <v>975</v>
      </c>
      <c r="D154" s="12" t="s">
        <v>142</v>
      </c>
      <c r="E154" s="3" t="s">
        <v>342</v>
      </c>
      <c r="F154" s="12" t="s">
        <v>6</v>
      </c>
      <c r="G154" s="22">
        <f>2799.9+12933.7+97.8+29.5+462.4+140.4</f>
        <v>16463.7</v>
      </c>
      <c r="H154" s="29"/>
      <c r="I154" s="29"/>
    </row>
    <row r="155" spans="1:9" ht="25.5">
      <c r="A155" s="7">
        <f t="shared" si="2"/>
        <v>131</v>
      </c>
      <c r="B155" s="41" t="s">
        <v>355</v>
      </c>
      <c r="C155" s="13">
        <v>975</v>
      </c>
      <c r="D155" s="12" t="s">
        <v>142</v>
      </c>
      <c r="E155" s="3" t="s">
        <v>356</v>
      </c>
      <c r="F155" s="12" t="s">
        <v>6</v>
      </c>
      <c r="G155" s="22">
        <f>G156</f>
        <v>1746.6999999999998</v>
      </c>
      <c r="H155" s="29"/>
      <c r="I155" s="29"/>
    </row>
    <row r="156" spans="1:9" ht="25.5">
      <c r="A156" s="7">
        <f t="shared" si="2"/>
        <v>132</v>
      </c>
      <c r="B156" s="41" t="s">
        <v>357</v>
      </c>
      <c r="C156" s="13">
        <v>975</v>
      </c>
      <c r="D156" s="12" t="s">
        <v>142</v>
      </c>
      <c r="E156" s="3" t="s">
        <v>358</v>
      </c>
      <c r="F156" s="12" t="s">
        <v>6</v>
      </c>
      <c r="G156" s="22">
        <f>189+349.3+50+296.3+20.1+12+15+133+156+585+30-89</f>
        <v>1746.6999999999998</v>
      </c>
      <c r="H156" s="29"/>
      <c r="I156" s="29"/>
    </row>
    <row r="157" spans="1:9" ht="12.75">
      <c r="A157" s="7">
        <f t="shared" si="2"/>
        <v>133</v>
      </c>
      <c r="B157" s="41" t="s">
        <v>2</v>
      </c>
      <c r="C157" s="13"/>
      <c r="D157" s="12" t="s">
        <v>142</v>
      </c>
      <c r="E157" s="8" t="s">
        <v>3</v>
      </c>
      <c r="F157" s="12" t="s">
        <v>6</v>
      </c>
      <c r="G157" s="22">
        <f>G158</f>
        <v>178.1</v>
      </c>
      <c r="H157" s="29"/>
      <c r="I157" s="29"/>
    </row>
    <row r="158" spans="1:9" ht="12.75">
      <c r="A158" s="7">
        <f t="shared" si="2"/>
        <v>134</v>
      </c>
      <c r="B158" s="41" t="s">
        <v>133</v>
      </c>
      <c r="C158" s="13"/>
      <c r="D158" s="12" t="s">
        <v>142</v>
      </c>
      <c r="E158" s="8" t="s">
        <v>134</v>
      </c>
      <c r="F158" s="12" t="s">
        <v>6</v>
      </c>
      <c r="G158" s="22">
        <f>89.1+89</f>
        <v>178.1</v>
      </c>
      <c r="H158" s="29"/>
      <c r="I158" s="29"/>
    </row>
    <row r="159" spans="1:9" ht="102">
      <c r="A159" s="7">
        <f t="shared" si="2"/>
        <v>135</v>
      </c>
      <c r="B159" s="39" t="s">
        <v>11</v>
      </c>
      <c r="C159" s="13">
        <v>975</v>
      </c>
      <c r="D159" s="12" t="s">
        <v>63</v>
      </c>
      <c r="E159" s="11"/>
      <c r="F159" s="12" t="s">
        <v>6</v>
      </c>
      <c r="G159" s="22">
        <f>G160</f>
        <v>49.6</v>
      </c>
      <c r="H159" s="29"/>
      <c r="I159" s="29"/>
    </row>
    <row r="160" spans="1:9" ht="51">
      <c r="A160" s="7">
        <f t="shared" si="2"/>
        <v>136</v>
      </c>
      <c r="B160" s="41" t="s">
        <v>351</v>
      </c>
      <c r="C160" s="13">
        <v>975</v>
      </c>
      <c r="D160" s="12" t="s">
        <v>63</v>
      </c>
      <c r="E160" s="3" t="s">
        <v>352</v>
      </c>
      <c r="F160" s="12" t="s">
        <v>6</v>
      </c>
      <c r="G160" s="22">
        <f>G161</f>
        <v>49.6</v>
      </c>
      <c r="H160" s="29"/>
      <c r="I160" s="29"/>
    </row>
    <row r="161" spans="1:9" ht="12.75">
      <c r="A161" s="7">
        <f t="shared" si="2"/>
        <v>137</v>
      </c>
      <c r="B161" s="41" t="s">
        <v>341</v>
      </c>
      <c r="C161" s="13">
        <v>975</v>
      </c>
      <c r="D161" s="12" t="s">
        <v>63</v>
      </c>
      <c r="E161" s="3" t="s">
        <v>342</v>
      </c>
      <c r="F161" s="12" t="s">
        <v>6</v>
      </c>
      <c r="G161" s="22">
        <f>34.8+8.2+2.7+0.8+2.4+0.7</f>
        <v>49.6</v>
      </c>
      <c r="H161" s="29"/>
      <c r="I161" s="29"/>
    </row>
    <row r="162" spans="1:9" ht="63.75">
      <c r="A162" s="7">
        <f t="shared" si="2"/>
        <v>138</v>
      </c>
      <c r="B162" s="39" t="s">
        <v>12</v>
      </c>
      <c r="C162" s="13">
        <v>975</v>
      </c>
      <c r="D162" s="12" t="s">
        <v>79</v>
      </c>
      <c r="E162" s="11"/>
      <c r="F162" s="12" t="s">
        <v>6</v>
      </c>
      <c r="G162" s="22">
        <f>G163</f>
        <v>43.4</v>
      </c>
      <c r="H162" s="29"/>
      <c r="I162" s="29"/>
    </row>
    <row r="163" spans="1:9" ht="51">
      <c r="A163" s="7">
        <f t="shared" si="2"/>
        <v>139</v>
      </c>
      <c r="B163" s="41" t="s">
        <v>351</v>
      </c>
      <c r="C163" s="13">
        <v>975</v>
      </c>
      <c r="D163" s="12" t="s">
        <v>79</v>
      </c>
      <c r="E163" s="3" t="s">
        <v>352</v>
      </c>
      <c r="F163" s="12" t="s">
        <v>6</v>
      </c>
      <c r="G163" s="22">
        <f>G164</f>
        <v>43.4</v>
      </c>
      <c r="H163" s="29"/>
      <c r="I163" s="29"/>
    </row>
    <row r="164" spans="1:9" ht="12.75">
      <c r="A164" s="7">
        <f t="shared" si="2"/>
        <v>140</v>
      </c>
      <c r="B164" s="41" t="s">
        <v>341</v>
      </c>
      <c r="C164" s="13">
        <v>975</v>
      </c>
      <c r="D164" s="12" t="s">
        <v>79</v>
      </c>
      <c r="E164" s="3" t="s">
        <v>342</v>
      </c>
      <c r="F164" s="12" t="s">
        <v>6</v>
      </c>
      <c r="G164" s="22">
        <f>35.6+6+1.8</f>
        <v>43.4</v>
      </c>
      <c r="H164" s="29"/>
      <c r="I164" s="29"/>
    </row>
    <row r="165" spans="1:9" ht="89.25">
      <c r="A165" s="7">
        <f t="shared" si="2"/>
        <v>141</v>
      </c>
      <c r="B165" s="39" t="s">
        <v>136</v>
      </c>
      <c r="C165" s="13">
        <v>975</v>
      </c>
      <c r="D165" s="12" t="s">
        <v>143</v>
      </c>
      <c r="E165" s="12"/>
      <c r="F165" s="8" t="s">
        <v>6</v>
      </c>
      <c r="G165" s="22">
        <f>G166</f>
        <v>328.40000000000003</v>
      </c>
      <c r="H165" s="29"/>
      <c r="I165" s="29"/>
    </row>
    <row r="166" spans="1:9" ht="25.5">
      <c r="A166" s="7">
        <f t="shared" si="2"/>
        <v>142</v>
      </c>
      <c r="B166" s="41" t="s">
        <v>353</v>
      </c>
      <c r="C166" s="13">
        <v>975</v>
      </c>
      <c r="D166" s="12" t="s">
        <v>143</v>
      </c>
      <c r="E166" s="12" t="s">
        <v>354</v>
      </c>
      <c r="F166" s="8" t="s">
        <v>6</v>
      </c>
      <c r="G166" s="22">
        <f>314.1+11+3.3</f>
        <v>328.40000000000003</v>
      </c>
      <c r="H166" s="29"/>
      <c r="I166" s="29"/>
    </row>
    <row r="167" spans="1:9" ht="38.25">
      <c r="A167" s="7">
        <f t="shared" si="2"/>
        <v>143</v>
      </c>
      <c r="B167" s="44" t="s">
        <v>21</v>
      </c>
      <c r="C167" s="9">
        <v>948</v>
      </c>
      <c r="D167" s="10" t="s">
        <v>144</v>
      </c>
      <c r="E167" s="9"/>
      <c r="F167" s="30"/>
      <c r="G167" s="31">
        <f>G168+G187+G181+G173</f>
        <v>33172.9</v>
      </c>
      <c r="H167" s="29"/>
      <c r="I167" s="29"/>
    </row>
    <row r="168" spans="1:9" ht="25.5">
      <c r="A168" s="7">
        <f t="shared" si="2"/>
        <v>144</v>
      </c>
      <c r="B168" s="39" t="s">
        <v>245</v>
      </c>
      <c r="C168" s="11">
        <v>948</v>
      </c>
      <c r="D168" s="12" t="s">
        <v>145</v>
      </c>
      <c r="E168" s="11"/>
      <c r="F168" s="13"/>
      <c r="G168" s="22">
        <f>G170</f>
        <v>883.2</v>
      </c>
      <c r="H168" s="29"/>
      <c r="I168" s="29"/>
    </row>
    <row r="169" spans="1:9" ht="0.75" customHeight="1" hidden="1">
      <c r="A169" s="7">
        <f t="shared" si="2"/>
        <v>145</v>
      </c>
      <c r="B169" s="39" t="s">
        <v>245</v>
      </c>
      <c r="C169" s="11">
        <v>948</v>
      </c>
      <c r="D169" s="12" t="s">
        <v>145</v>
      </c>
      <c r="E169" s="11"/>
      <c r="F169" s="12" t="s">
        <v>15</v>
      </c>
      <c r="G169" s="22" t="e">
        <f>#REF!+#REF!+#REF!+#REF!+#REF!+#REF!+#REF!+#REF!+#REF!+#REF!+#REF!+#REF!+#REF!+#REF!+#REF!+#REF!</f>
        <v>#REF!</v>
      </c>
      <c r="H169" s="29"/>
      <c r="I169" s="29"/>
    </row>
    <row r="170" spans="1:9" ht="76.5">
      <c r="A170" s="7">
        <f t="shared" si="2"/>
        <v>146</v>
      </c>
      <c r="B170" s="39" t="s">
        <v>246</v>
      </c>
      <c r="C170" s="11">
        <v>948</v>
      </c>
      <c r="D170" s="12" t="s">
        <v>146</v>
      </c>
      <c r="E170" s="11"/>
      <c r="F170" s="11">
        <v>1001</v>
      </c>
      <c r="G170" s="22">
        <f>G171</f>
        <v>883.2</v>
      </c>
      <c r="H170" s="29"/>
      <c r="I170" s="29"/>
    </row>
    <row r="171" spans="1:9" ht="12.75">
      <c r="A171" s="7">
        <f>A170+1</f>
        <v>147</v>
      </c>
      <c r="B171" s="41" t="s">
        <v>2</v>
      </c>
      <c r="C171" s="11">
        <v>948</v>
      </c>
      <c r="D171" s="12" t="s">
        <v>146</v>
      </c>
      <c r="E171" s="3" t="s">
        <v>3</v>
      </c>
      <c r="F171" s="11">
        <v>1001</v>
      </c>
      <c r="G171" s="22">
        <f>G172</f>
        <v>883.2</v>
      </c>
      <c r="H171" s="29"/>
      <c r="I171" s="29"/>
    </row>
    <row r="172" spans="1:9" ht="12.75">
      <c r="A172" s="7">
        <f>A171+1</f>
        <v>148</v>
      </c>
      <c r="B172" s="41" t="s">
        <v>4</v>
      </c>
      <c r="C172" s="11">
        <v>948</v>
      </c>
      <c r="D172" s="12" t="s">
        <v>146</v>
      </c>
      <c r="E172" s="3" t="s">
        <v>5</v>
      </c>
      <c r="F172" s="11">
        <v>1001</v>
      </c>
      <c r="G172" s="22">
        <v>883.2</v>
      </c>
      <c r="H172" s="29"/>
      <c r="I172" s="29"/>
    </row>
    <row r="173" spans="1:9" ht="12.75">
      <c r="A173" s="7">
        <f aca="true" t="shared" si="3" ref="A173:A181">A172+1</f>
        <v>149</v>
      </c>
      <c r="B173" s="7" t="s">
        <v>151</v>
      </c>
      <c r="C173" s="11"/>
      <c r="D173" s="12"/>
      <c r="E173" s="8"/>
      <c r="F173" s="11">
        <v>1003</v>
      </c>
      <c r="G173" s="22">
        <f>G174</f>
        <v>530.1</v>
      </c>
      <c r="H173" s="29"/>
      <c r="I173" s="29"/>
    </row>
    <row r="174" spans="1:9" ht="25.5">
      <c r="A174" s="7">
        <f t="shared" si="3"/>
        <v>150</v>
      </c>
      <c r="B174" s="58" t="s">
        <v>152</v>
      </c>
      <c r="C174" s="11"/>
      <c r="D174" s="12" t="s">
        <v>154</v>
      </c>
      <c r="E174" s="8"/>
      <c r="F174" s="11">
        <v>1003</v>
      </c>
      <c r="G174" s="22">
        <f>G175+G178</f>
        <v>530.1</v>
      </c>
      <c r="H174" s="29"/>
      <c r="I174" s="29"/>
    </row>
    <row r="175" spans="1:9" ht="102">
      <c r="A175" s="7">
        <f t="shared" si="3"/>
        <v>151</v>
      </c>
      <c r="B175" s="58" t="s">
        <v>153</v>
      </c>
      <c r="C175" s="11"/>
      <c r="D175" s="12" t="s">
        <v>150</v>
      </c>
      <c r="E175" s="8"/>
      <c r="F175" s="11">
        <v>1003</v>
      </c>
      <c r="G175" s="22">
        <f>G176</f>
        <v>80.1</v>
      </c>
      <c r="H175" s="29"/>
      <c r="I175" s="29"/>
    </row>
    <row r="176" spans="1:9" ht="25.5">
      <c r="A176" s="7">
        <f t="shared" si="3"/>
        <v>152</v>
      </c>
      <c r="B176" s="41" t="s">
        <v>355</v>
      </c>
      <c r="C176" s="11"/>
      <c r="D176" s="12" t="s">
        <v>150</v>
      </c>
      <c r="E176" s="8" t="s">
        <v>356</v>
      </c>
      <c r="F176" s="11">
        <v>1003</v>
      </c>
      <c r="G176" s="22">
        <f>G177</f>
        <v>80.1</v>
      </c>
      <c r="H176" s="29"/>
      <c r="I176" s="29"/>
    </row>
    <row r="177" spans="1:9" ht="25.5">
      <c r="A177" s="7">
        <f t="shared" si="3"/>
        <v>153</v>
      </c>
      <c r="B177" s="41" t="s">
        <v>357</v>
      </c>
      <c r="C177" s="11"/>
      <c r="D177" s="12" t="s">
        <v>150</v>
      </c>
      <c r="E177" s="8" t="s">
        <v>358</v>
      </c>
      <c r="F177" s="11">
        <v>1003</v>
      </c>
      <c r="G177" s="22">
        <v>80.1</v>
      </c>
      <c r="H177" s="29"/>
      <c r="I177" s="29"/>
    </row>
    <row r="178" spans="1:9" ht="89.25">
      <c r="A178" s="7">
        <f t="shared" si="3"/>
        <v>154</v>
      </c>
      <c r="B178" s="53" t="s">
        <v>210</v>
      </c>
      <c r="C178" s="11"/>
      <c r="D178" s="11" t="s">
        <v>212</v>
      </c>
      <c r="E178" s="8"/>
      <c r="F178" s="11">
        <v>1003</v>
      </c>
      <c r="G178" s="22">
        <f>G179</f>
        <v>450</v>
      </c>
      <c r="H178" s="29"/>
      <c r="I178" s="29"/>
    </row>
    <row r="179" spans="1:9" ht="12.75">
      <c r="A179" s="7">
        <f t="shared" si="3"/>
        <v>155</v>
      </c>
      <c r="B179" s="40" t="s">
        <v>2</v>
      </c>
      <c r="C179" s="11"/>
      <c r="D179" s="11" t="s">
        <v>212</v>
      </c>
      <c r="E179" s="8" t="s">
        <v>3</v>
      </c>
      <c r="F179" s="11">
        <v>1003</v>
      </c>
      <c r="G179" s="22">
        <f>G180</f>
        <v>450</v>
      </c>
      <c r="H179" s="29"/>
      <c r="I179" s="29"/>
    </row>
    <row r="180" spans="1:9" ht="12.75">
      <c r="A180" s="7">
        <f t="shared" si="3"/>
        <v>156</v>
      </c>
      <c r="B180" s="40" t="s">
        <v>211</v>
      </c>
      <c r="C180" s="11"/>
      <c r="D180" s="11" t="s">
        <v>212</v>
      </c>
      <c r="E180" s="8" t="s">
        <v>213</v>
      </c>
      <c r="F180" s="11">
        <v>1003</v>
      </c>
      <c r="G180" s="22">
        <v>450</v>
      </c>
      <c r="H180" s="29"/>
      <c r="I180" s="29"/>
    </row>
    <row r="181" spans="1:9" ht="25.5">
      <c r="A181" s="7">
        <f t="shared" si="3"/>
        <v>157</v>
      </c>
      <c r="B181" s="39" t="s">
        <v>23</v>
      </c>
      <c r="C181" s="11">
        <v>948</v>
      </c>
      <c r="D181" s="12" t="s">
        <v>147</v>
      </c>
      <c r="E181" s="11"/>
      <c r="F181" s="12" t="s">
        <v>22</v>
      </c>
      <c r="G181" s="22">
        <f>G182</f>
        <v>20870.5</v>
      </c>
      <c r="H181" s="29"/>
      <c r="I181" s="29"/>
    </row>
    <row r="182" spans="1:9" ht="102">
      <c r="A182" s="7">
        <f aca="true" t="shared" si="4" ref="A182:A236">A181+1</f>
        <v>158</v>
      </c>
      <c r="B182" s="39" t="s">
        <v>24</v>
      </c>
      <c r="C182" s="11">
        <v>948</v>
      </c>
      <c r="D182" s="12" t="s">
        <v>148</v>
      </c>
      <c r="E182" s="11"/>
      <c r="F182" s="12" t="s">
        <v>22</v>
      </c>
      <c r="G182" s="22">
        <f>G183</f>
        <v>20870.5</v>
      </c>
      <c r="H182" s="29"/>
      <c r="I182" s="29"/>
    </row>
    <row r="183" spans="1:9" ht="25.5">
      <c r="A183" s="7">
        <f t="shared" si="4"/>
        <v>159</v>
      </c>
      <c r="B183" s="41" t="s">
        <v>384</v>
      </c>
      <c r="C183" s="11">
        <v>948</v>
      </c>
      <c r="D183" s="12" t="s">
        <v>148</v>
      </c>
      <c r="E183" s="3" t="s">
        <v>385</v>
      </c>
      <c r="F183" s="12" t="s">
        <v>22</v>
      </c>
      <c r="G183" s="22">
        <f>G184</f>
        <v>20870.5</v>
      </c>
      <c r="H183" s="29"/>
      <c r="I183" s="29"/>
    </row>
    <row r="184" spans="1:9" ht="12.75">
      <c r="A184" s="7">
        <f t="shared" si="4"/>
        <v>160</v>
      </c>
      <c r="B184" s="41" t="s">
        <v>386</v>
      </c>
      <c r="C184" s="11">
        <v>948</v>
      </c>
      <c r="D184" s="12" t="s">
        <v>148</v>
      </c>
      <c r="E184" s="3" t="s">
        <v>387</v>
      </c>
      <c r="F184" s="12" t="s">
        <v>22</v>
      </c>
      <c r="G184" s="22">
        <f>G185</f>
        <v>20870.5</v>
      </c>
      <c r="H184" s="29"/>
      <c r="I184" s="29"/>
    </row>
    <row r="185" spans="1:9" ht="51">
      <c r="A185" s="7">
        <f t="shared" si="4"/>
        <v>161</v>
      </c>
      <c r="B185" s="41" t="s">
        <v>250</v>
      </c>
      <c r="C185" s="11">
        <v>948</v>
      </c>
      <c r="D185" s="12" t="s">
        <v>148</v>
      </c>
      <c r="E185" s="3" t="s">
        <v>388</v>
      </c>
      <c r="F185" s="12" t="s">
        <v>22</v>
      </c>
      <c r="G185" s="22">
        <v>20870.5</v>
      </c>
      <c r="H185" s="29"/>
      <c r="I185" s="29"/>
    </row>
    <row r="186" spans="1:9" ht="12.75">
      <c r="A186" s="7">
        <f t="shared" si="4"/>
        <v>162</v>
      </c>
      <c r="B186" s="41" t="s">
        <v>389</v>
      </c>
      <c r="C186" s="11">
        <v>948</v>
      </c>
      <c r="D186" s="12" t="s">
        <v>148</v>
      </c>
      <c r="E186" s="3" t="s">
        <v>390</v>
      </c>
      <c r="F186" s="12" t="s">
        <v>22</v>
      </c>
      <c r="G186" s="22">
        <v>0</v>
      </c>
      <c r="H186" s="29"/>
      <c r="I186" s="29"/>
    </row>
    <row r="187" spans="1:9" ht="12.75">
      <c r="A187" s="7">
        <f t="shared" si="4"/>
        <v>163</v>
      </c>
      <c r="B187" s="43" t="s">
        <v>124</v>
      </c>
      <c r="C187" s="11">
        <v>948</v>
      </c>
      <c r="D187" s="12"/>
      <c r="E187" s="11"/>
      <c r="F187" s="12" t="s">
        <v>125</v>
      </c>
      <c r="G187" s="22">
        <f>G188</f>
        <v>10889.1</v>
      </c>
      <c r="H187" s="29"/>
      <c r="I187" s="29"/>
    </row>
    <row r="188" spans="1:9" ht="25.5">
      <c r="A188" s="7">
        <f t="shared" si="4"/>
        <v>164</v>
      </c>
      <c r="B188" s="39" t="s">
        <v>408</v>
      </c>
      <c r="C188" s="13">
        <v>948</v>
      </c>
      <c r="D188" s="12" t="s">
        <v>149</v>
      </c>
      <c r="E188" s="11"/>
      <c r="F188" s="12" t="s">
        <v>125</v>
      </c>
      <c r="G188" s="22">
        <f>G189+G196</f>
        <v>10889.1</v>
      </c>
      <c r="H188" s="29"/>
      <c r="I188" s="29"/>
    </row>
    <row r="189" spans="1:9" ht="89.25">
      <c r="A189" s="7">
        <f t="shared" si="4"/>
        <v>165</v>
      </c>
      <c r="B189" s="39" t="s">
        <v>126</v>
      </c>
      <c r="C189" s="13">
        <v>948</v>
      </c>
      <c r="D189" s="12" t="s">
        <v>155</v>
      </c>
      <c r="E189" s="11"/>
      <c r="F189" s="12" t="s">
        <v>125</v>
      </c>
      <c r="G189" s="22">
        <f>G190+G192+G194</f>
        <v>10881.1</v>
      </c>
      <c r="H189" s="29"/>
      <c r="I189" s="29"/>
    </row>
    <row r="190" spans="1:9" ht="51">
      <c r="A190" s="7">
        <f t="shared" si="4"/>
        <v>166</v>
      </c>
      <c r="B190" s="41" t="s">
        <v>351</v>
      </c>
      <c r="C190" s="13">
        <v>948</v>
      </c>
      <c r="D190" s="12" t="s">
        <v>155</v>
      </c>
      <c r="E190" s="3" t="s">
        <v>352</v>
      </c>
      <c r="F190" s="12" t="s">
        <v>125</v>
      </c>
      <c r="G190" s="22">
        <f>G191</f>
        <v>9407.7</v>
      </c>
      <c r="H190" s="29"/>
      <c r="I190" s="29"/>
    </row>
    <row r="191" spans="1:9" ht="25.5">
      <c r="A191" s="7">
        <f t="shared" si="4"/>
        <v>167</v>
      </c>
      <c r="B191" s="41" t="s">
        <v>353</v>
      </c>
      <c r="C191" s="13">
        <v>948</v>
      </c>
      <c r="D191" s="12" t="s">
        <v>155</v>
      </c>
      <c r="E191" s="3" t="s">
        <v>354</v>
      </c>
      <c r="F191" s="12" t="s">
        <v>125</v>
      </c>
      <c r="G191" s="22">
        <v>9407.7</v>
      </c>
      <c r="H191" s="29"/>
      <c r="I191" s="29"/>
    </row>
    <row r="192" spans="1:9" ht="25.5">
      <c r="A192" s="7">
        <f t="shared" si="4"/>
        <v>168</v>
      </c>
      <c r="B192" s="41" t="s">
        <v>355</v>
      </c>
      <c r="C192" s="13">
        <v>948</v>
      </c>
      <c r="D192" s="12" t="s">
        <v>155</v>
      </c>
      <c r="E192" s="3" t="s">
        <v>356</v>
      </c>
      <c r="F192" s="12" t="s">
        <v>125</v>
      </c>
      <c r="G192" s="22">
        <f>G193</f>
        <v>1471.3</v>
      </c>
      <c r="H192" s="29"/>
      <c r="I192" s="29"/>
    </row>
    <row r="193" spans="1:9" ht="25.5">
      <c r="A193" s="7">
        <f t="shared" si="4"/>
        <v>169</v>
      </c>
      <c r="B193" s="41" t="s">
        <v>357</v>
      </c>
      <c r="C193" s="13">
        <v>948</v>
      </c>
      <c r="D193" s="12" t="s">
        <v>155</v>
      </c>
      <c r="E193" s="3" t="s">
        <v>358</v>
      </c>
      <c r="F193" s="12" t="s">
        <v>125</v>
      </c>
      <c r="G193" s="22">
        <f>1471.3</f>
        <v>1471.3</v>
      </c>
      <c r="H193" s="29"/>
      <c r="I193" s="29"/>
    </row>
    <row r="194" spans="1:9" ht="12.75">
      <c r="A194" s="7">
        <f t="shared" si="4"/>
        <v>170</v>
      </c>
      <c r="B194" s="41" t="s">
        <v>369</v>
      </c>
      <c r="C194" s="13">
        <v>948</v>
      </c>
      <c r="D194" s="12" t="s">
        <v>155</v>
      </c>
      <c r="E194" s="11">
        <v>800</v>
      </c>
      <c r="F194" s="12" t="s">
        <v>125</v>
      </c>
      <c r="G194" s="22">
        <f>G195</f>
        <v>2.1</v>
      </c>
      <c r="H194" s="29"/>
      <c r="I194" s="29"/>
    </row>
    <row r="195" spans="1:9" ht="12.75">
      <c r="A195" s="7">
        <f t="shared" si="4"/>
        <v>171</v>
      </c>
      <c r="B195" s="41" t="s">
        <v>370</v>
      </c>
      <c r="C195" s="13">
        <v>948</v>
      </c>
      <c r="D195" s="12" t="s">
        <v>155</v>
      </c>
      <c r="E195" s="11">
        <v>850</v>
      </c>
      <c r="F195" s="12" t="s">
        <v>125</v>
      </c>
      <c r="G195" s="22">
        <v>2.1</v>
      </c>
      <c r="H195" s="29"/>
      <c r="I195" s="29"/>
    </row>
    <row r="196" spans="1:9" ht="76.5">
      <c r="A196" s="7">
        <f t="shared" si="4"/>
        <v>172</v>
      </c>
      <c r="B196" s="42" t="s">
        <v>127</v>
      </c>
      <c r="C196" s="11">
        <v>948</v>
      </c>
      <c r="D196" s="12" t="s">
        <v>156</v>
      </c>
      <c r="E196" s="11"/>
      <c r="F196" s="12" t="s">
        <v>125</v>
      </c>
      <c r="G196" s="22">
        <f>G197</f>
        <v>8</v>
      </c>
      <c r="H196" s="29"/>
      <c r="I196" s="29"/>
    </row>
    <row r="197" spans="1:9" ht="51">
      <c r="A197" s="7">
        <f t="shared" si="4"/>
        <v>173</v>
      </c>
      <c r="B197" s="41" t="s">
        <v>351</v>
      </c>
      <c r="C197" s="13">
        <v>948</v>
      </c>
      <c r="D197" s="12" t="s">
        <v>156</v>
      </c>
      <c r="E197" s="3" t="s">
        <v>352</v>
      </c>
      <c r="F197" s="12" t="s">
        <v>125</v>
      </c>
      <c r="G197" s="22">
        <f>G198</f>
        <v>8</v>
      </c>
      <c r="H197" s="29"/>
      <c r="I197" s="29"/>
    </row>
    <row r="198" spans="1:9" ht="25.5">
      <c r="A198" s="7">
        <f t="shared" si="4"/>
        <v>174</v>
      </c>
      <c r="B198" s="41" t="s">
        <v>353</v>
      </c>
      <c r="C198" s="13">
        <v>948</v>
      </c>
      <c r="D198" s="12" t="s">
        <v>156</v>
      </c>
      <c r="E198" s="3" t="s">
        <v>354</v>
      </c>
      <c r="F198" s="12" t="s">
        <v>125</v>
      </c>
      <c r="G198" s="22">
        <v>8</v>
      </c>
      <c r="H198" s="29"/>
      <c r="I198" s="29"/>
    </row>
    <row r="199" spans="1:9" ht="25.5">
      <c r="A199" s="7">
        <f t="shared" si="4"/>
        <v>175</v>
      </c>
      <c r="B199" s="38" t="s">
        <v>383</v>
      </c>
      <c r="C199" s="14">
        <v>956</v>
      </c>
      <c r="D199" s="15" t="s">
        <v>157</v>
      </c>
      <c r="E199" s="14"/>
      <c r="F199" s="15"/>
      <c r="G199" s="66">
        <f>G200+G238+G256+G273</f>
        <v>87470.4</v>
      </c>
      <c r="H199" s="29"/>
      <c r="I199" s="29"/>
    </row>
    <row r="200" spans="1:9" ht="12.75">
      <c r="A200" s="7">
        <f t="shared" si="4"/>
        <v>176</v>
      </c>
      <c r="B200" s="43" t="s">
        <v>392</v>
      </c>
      <c r="C200" s="16">
        <v>956</v>
      </c>
      <c r="D200" s="17" t="s">
        <v>158</v>
      </c>
      <c r="E200" s="11"/>
      <c r="F200" s="17" t="s">
        <v>391</v>
      </c>
      <c r="G200" s="22">
        <f>G209+G213+G218+G222+G201+G234+G226+G205+G230</f>
        <v>32035.5</v>
      </c>
      <c r="H200" s="29"/>
      <c r="I200" s="29"/>
    </row>
    <row r="201" spans="1:9" ht="76.5">
      <c r="A201" s="7">
        <f t="shared" si="4"/>
        <v>177</v>
      </c>
      <c r="B201" s="53" t="s">
        <v>253</v>
      </c>
      <c r="C201" s="16"/>
      <c r="D201" s="17" t="s">
        <v>159</v>
      </c>
      <c r="E201" s="11"/>
      <c r="F201" s="17" t="s">
        <v>391</v>
      </c>
      <c r="G201" s="22">
        <f>G202</f>
        <v>5.9</v>
      </c>
      <c r="H201" s="29"/>
      <c r="I201" s="29"/>
    </row>
    <row r="202" spans="1:9" ht="25.5">
      <c r="A202" s="7">
        <f t="shared" si="4"/>
        <v>178</v>
      </c>
      <c r="B202" s="54" t="s">
        <v>384</v>
      </c>
      <c r="C202" s="16"/>
      <c r="D202" s="17" t="s">
        <v>159</v>
      </c>
      <c r="E202" s="11">
        <v>600</v>
      </c>
      <c r="F202" s="17" t="s">
        <v>391</v>
      </c>
      <c r="G202" s="22">
        <f>G203</f>
        <v>5.9</v>
      </c>
      <c r="H202" s="29"/>
      <c r="I202" s="29"/>
    </row>
    <row r="203" spans="1:9" ht="12.75">
      <c r="A203" s="7">
        <f t="shared" si="4"/>
        <v>179</v>
      </c>
      <c r="B203" s="54" t="s">
        <v>386</v>
      </c>
      <c r="C203" s="16"/>
      <c r="D203" s="17" t="s">
        <v>159</v>
      </c>
      <c r="E203" s="11">
        <v>610</v>
      </c>
      <c r="F203" s="17" t="s">
        <v>391</v>
      </c>
      <c r="G203" s="22">
        <f>G204</f>
        <v>5.9</v>
      </c>
      <c r="H203" s="29"/>
      <c r="I203" s="29"/>
    </row>
    <row r="204" spans="1:9" ht="12.75">
      <c r="A204" s="7">
        <f t="shared" si="4"/>
        <v>180</v>
      </c>
      <c r="B204" s="55" t="s">
        <v>389</v>
      </c>
      <c r="C204" s="16"/>
      <c r="D204" s="17" t="s">
        <v>159</v>
      </c>
      <c r="E204" s="11">
        <v>612</v>
      </c>
      <c r="F204" s="17" t="s">
        <v>391</v>
      </c>
      <c r="G204" s="22">
        <f>5.9</f>
        <v>5.9</v>
      </c>
      <c r="H204" s="29"/>
      <c r="I204" s="29"/>
    </row>
    <row r="205" spans="1:9" ht="63.75">
      <c r="A205" s="7">
        <f t="shared" si="4"/>
        <v>181</v>
      </c>
      <c r="B205" s="53" t="s">
        <v>292</v>
      </c>
      <c r="C205" s="16"/>
      <c r="D205" s="17" t="s">
        <v>291</v>
      </c>
      <c r="E205" s="11"/>
      <c r="F205" s="17" t="s">
        <v>391</v>
      </c>
      <c r="G205" s="22">
        <f>G206</f>
        <v>95.9</v>
      </c>
      <c r="H205" s="29"/>
      <c r="I205" s="29"/>
    </row>
    <row r="206" spans="1:9" ht="25.5">
      <c r="A206" s="7">
        <f t="shared" si="4"/>
        <v>182</v>
      </c>
      <c r="B206" s="54" t="s">
        <v>384</v>
      </c>
      <c r="C206" s="16"/>
      <c r="D206" s="17" t="s">
        <v>291</v>
      </c>
      <c r="E206" s="11">
        <v>600</v>
      </c>
      <c r="F206" s="17" t="s">
        <v>391</v>
      </c>
      <c r="G206" s="22">
        <f>G207</f>
        <v>95.9</v>
      </c>
      <c r="H206" s="29"/>
      <c r="I206" s="29"/>
    </row>
    <row r="207" spans="1:9" ht="12.75">
      <c r="A207" s="7">
        <f t="shared" si="4"/>
        <v>183</v>
      </c>
      <c r="B207" s="54" t="s">
        <v>386</v>
      </c>
      <c r="C207" s="16"/>
      <c r="D207" s="17" t="s">
        <v>291</v>
      </c>
      <c r="E207" s="11">
        <v>610</v>
      </c>
      <c r="F207" s="17" t="s">
        <v>391</v>
      </c>
      <c r="G207" s="22">
        <f>G208</f>
        <v>95.9</v>
      </c>
      <c r="H207" s="29"/>
      <c r="I207" s="29"/>
    </row>
    <row r="208" spans="1:9" ht="12.75">
      <c r="A208" s="7">
        <f t="shared" si="4"/>
        <v>184</v>
      </c>
      <c r="B208" s="55" t="s">
        <v>389</v>
      </c>
      <c r="C208" s="16"/>
      <c r="D208" s="17" t="s">
        <v>291</v>
      </c>
      <c r="E208" s="11">
        <v>612</v>
      </c>
      <c r="F208" s="17" t="s">
        <v>391</v>
      </c>
      <c r="G208" s="22">
        <v>95.9</v>
      </c>
      <c r="H208" s="29"/>
      <c r="I208" s="29"/>
    </row>
    <row r="209" spans="1:9" ht="63.75">
      <c r="A209" s="7">
        <f t="shared" si="4"/>
        <v>185</v>
      </c>
      <c r="B209" s="39" t="s">
        <v>393</v>
      </c>
      <c r="C209" s="11">
        <v>956</v>
      </c>
      <c r="D209" s="12" t="s">
        <v>160</v>
      </c>
      <c r="E209" s="11"/>
      <c r="F209" s="17" t="s">
        <v>391</v>
      </c>
      <c r="G209" s="22">
        <f>G210</f>
        <v>7713.9</v>
      </c>
      <c r="H209" s="29"/>
      <c r="I209" s="29"/>
    </row>
    <row r="210" spans="1:9" ht="25.5">
      <c r="A210" s="7">
        <f t="shared" si="4"/>
        <v>186</v>
      </c>
      <c r="B210" s="41" t="s">
        <v>384</v>
      </c>
      <c r="C210" s="16">
        <v>956</v>
      </c>
      <c r="D210" s="12" t="s">
        <v>160</v>
      </c>
      <c r="E210" s="3" t="s">
        <v>385</v>
      </c>
      <c r="F210" s="17" t="s">
        <v>391</v>
      </c>
      <c r="G210" s="22">
        <f>G211</f>
        <v>7713.9</v>
      </c>
      <c r="H210" s="29"/>
      <c r="I210" s="29"/>
    </row>
    <row r="211" spans="1:9" ht="12.75">
      <c r="A211" s="7">
        <f t="shared" si="4"/>
        <v>187</v>
      </c>
      <c r="B211" s="41" t="s">
        <v>386</v>
      </c>
      <c r="C211" s="16">
        <v>956</v>
      </c>
      <c r="D211" s="12" t="s">
        <v>160</v>
      </c>
      <c r="E211" s="3" t="s">
        <v>387</v>
      </c>
      <c r="F211" s="17" t="s">
        <v>391</v>
      </c>
      <c r="G211" s="22">
        <f>G212</f>
        <v>7713.9</v>
      </c>
      <c r="H211" s="29"/>
      <c r="I211" s="29"/>
    </row>
    <row r="212" spans="1:9" ht="51">
      <c r="A212" s="7">
        <f t="shared" si="4"/>
        <v>188</v>
      </c>
      <c r="B212" s="41" t="s">
        <v>250</v>
      </c>
      <c r="C212" s="16">
        <v>956</v>
      </c>
      <c r="D212" s="12" t="s">
        <v>160</v>
      </c>
      <c r="E212" s="3" t="s">
        <v>388</v>
      </c>
      <c r="F212" s="17" t="s">
        <v>391</v>
      </c>
      <c r="G212" s="22">
        <f>7225.4+2+12+49+98.7+326.8</f>
        <v>7713.9</v>
      </c>
      <c r="H212" s="29"/>
      <c r="I212" s="29"/>
    </row>
    <row r="213" spans="1:9" ht="63.75">
      <c r="A213" s="7">
        <f t="shared" si="4"/>
        <v>189</v>
      </c>
      <c r="B213" s="42" t="s">
        <v>54</v>
      </c>
      <c r="C213" s="11">
        <v>956</v>
      </c>
      <c r="D213" s="12" t="s">
        <v>161</v>
      </c>
      <c r="E213" s="11"/>
      <c r="F213" s="12" t="s">
        <v>391</v>
      </c>
      <c r="G213" s="22">
        <f>G214</f>
        <v>19642.1</v>
      </c>
      <c r="H213" s="29"/>
      <c r="I213" s="29"/>
    </row>
    <row r="214" spans="1:9" ht="25.5">
      <c r="A214" s="7">
        <f t="shared" si="4"/>
        <v>190</v>
      </c>
      <c r="B214" s="41" t="s">
        <v>384</v>
      </c>
      <c r="C214" s="16">
        <v>956</v>
      </c>
      <c r="D214" s="12" t="s">
        <v>161</v>
      </c>
      <c r="E214" s="3" t="s">
        <v>385</v>
      </c>
      <c r="F214" s="17" t="s">
        <v>391</v>
      </c>
      <c r="G214" s="22">
        <f>G215</f>
        <v>19642.1</v>
      </c>
      <c r="H214" s="29"/>
      <c r="I214" s="29"/>
    </row>
    <row r="215" spans="1:9" ht="12.75">
      <c r="A215" s="7">
        <f t="shared" si="4"/>
        <v>191</v>
      </c>
      <c r="B215" s="41" t="s">
        <v>386</v>
      </c>
      <c r="C215" s="16">
        <v>956</v>
      </c>
      <c r="D215" s="12" t="s">
        <v>161</v>
      </c>
      <c r="E215" s="3" t="s">
        <v>387</v>
      </c>
      <c r="F215" s="17" t="s">
        <v>391</v>
      </c>
      <c r="G215" s="22">
        <f>G216+G217</f>
        <v>19642.1</v>
      </c>
      <c r="H215" s="29"/>
      <c r="I215" s="29"/>
    </row>
    <row r="216" spans="1:9" ht="51">
      <c r="A216" s="7">
        <f t="shared" si="4"/>
        <v>192</v>
      </c>
      <c r="B216" s="41" t="s">
        <v>250</v>
      </c>
      <c r="C216" s="16">
        <v>956</v>
      </c>
      <c r="D216" s="12" t="s">
        <v>161</v>
      </c>
      <c r="E216" s="3" t="s">
        <v>388</v>
      </c>
      <c r="F216" s="17" t="s">
        <v>391</v>
      </c>
      <c r="G216" s="22">
        <f>19302.3+0.1-21+21+0.4</f>
        <v>19302.8</v>
      </c>
      <c r="H216" s="29"/>
      <c r="I216" s="29"/>
    </row>
    <row r="217" spans="1:9" ht="12.75">
      <c r="A217" s="7">
        <f t="shared" si="4"/>
        <v>193</v>
      </c>
      <c r="B217" s="55" t="s">
        <v>389</v>
      </c>
      <c r="C217" s="16"/>
      <c r="D217" s="12" t="s">
        <v>161</v>
      </c>
      <c r="E217" s="3" t="s">
        <v>390</v>
      </c>
      <c r="F217" s="17" t="s">
        <v>391</v>
      </c>
      <c r="G217" s="22">
        <v>339.3</v>
      </c>
      <c r="H217" s="29"/>
      <c r="I217" s="29"/>
    </row>
    <row r="218" spans="1:9" ht="63.75">
      <c r="A218" s="7">
        <f t="shared" si="4"/>
        <v>194</v>
      </c>
      <c r="B218" s="42" t="s">
        <v>162</v>
      </c>
      <c r="C218" s="11">
        <v>956</v>
      </c>
      <c r="D218" s="12" t="s">
        <v>57</v>
      </c>
      <c r="E218" s="11"/>
      <c r="F218" s="12" t="s">
        <v>391</v>
      </c>
      <c r="G218" s="22">
        <f>G219</f>
        <v>4138.1</v>
      </c>
      <c r="H218" s="29"/>
      <c r="I218" s="29"/>
    </row>
    <row r="219" spans="1:9" ht="25.5">
      <c r="A219" s="7">
        <f t="shared" si="4"/>
        <v>195</v>
      </c>
      <c r="B219" s="41" t="s">
        <v>384</v>
      </c>
      <c r="C219" s="16">
        <v>956</v>
      </c>
      <c r="D219" s="12" t="s">
        <v>57</v>
      </c>
      <c r="E219" s="11">
        <v>600</v>
      </c>
      <c r="F219" s="17" t="s">
        <v>391</v>
      </c>
      <c r="G219" s="22">
        <f>G220</f>
        <v>4138.1</v>
      </c>
      <c r="H219" s="29"/>
      <c r="I219" s="29"/>
    </row>
    <row r="220" spans="1:9" ht="12.75">
      <c r="A220" s="7">
        <f t="shared" si="4"/>
        <v>196</v>
      </c>
      <c r="B220" s="41" t="s">
        <v>386</v>
      </c>
      <c r="C220" s="16">
        <v>956</v>
      </c>
      <c r="D220" s="12" t="s">
        <v>57</v>
      </c>
      <c r="E220" s="11">
        <v>610</v>
      </c>
      <c r="F220" s="17" t="s">
        <v>391</v>
      </c>
      <c r="G220" s="22">
        <f>G221</f>
        <v>4138.1</v>
      </c>
      <c r="H220" s="29"/>
      <c r="I220" s="29"/>
    </row>
    <row r="221" spans="1:9" ht="51">
      <c r="A221" s="7">
        <f t="shared" si="4"/>
        <v>197</v>
      </c>
      <c r="B221" s="41" t="s">
        <v>250</v>
      </c>
      <c r="C221" s="16">
        <v>956</v>
      </c>
      <c r="D221" s="12" t="s">
        <v>57</v>
      </c>
      <c r="E221" s="11">
        <v>611</v>
      </c>
      <c r="F221" s="17" t="s">
        <v>391</v>
      </c>
      <c r="G221" s="22">
        <f>3521+155.4+282.5+93.9+85.3</f>
        <v>4138.1</v>
      </c>
      <c r="H221" s="29"/>
      <c r="I221" s="29"/>
    </row>
    <row r="222" spans="1:9" ht="89.25">
      <c r="A222" s="7">
        <f t="shared" si="4"/>
        <v>198</v>
      </c>
      <c r="B222" s="53" t="s">
        <v>83</v>
      </c>
      <c r="C222" s="11">
        <v>956</v>
      </c>
      <c r="D222" s="12" t="s">
        <v>85</v>
      </c>
      <c r="E222" s="11"/>
      <c r="F222" s="12" t="s">
        <v>391</v>
      </c>
      <c r="G222" s="22">
        <f>G223</f>
        <v>40.3</v>
      </c>
      <c r="H222" s="29"/>
      <c r="I222" s="29"/>
    </row>
    <row r="223" spans="1:9" ht="25.5">
      <c r="A223" s="7">
        <f t="shared" si="4"/>
        <v>199</v>
      </c>
      <c r="B223" s="41" t="s">
        <v>384</v>
      </c>
      <c r="C223" s="16">
        <v>956</v>
      </c>
      <c r="D223" s="12" t="s">
        <v>85</v>
      </c>
      <c r="E223" s="11">
        <v>600</v>
      </c>
      <c r="F223" s="12" t="s">
        <v>391</v>
      </c>
      <c r="G223" s="22">
        <f>G224</f>
        <v>40.3</v>
      </c>
      <c r="H223" s="29"/>
      <c r="I223" s="29"/>
    </row>
    <row r="224" spans="1:9" ht="12.75">
      <c r="A224" s="7">
        <f t="shared" si="4"/>
        <v>200</v>
      </c>
      <c r="B224" s="41" t="s">
        <v>386</v>
      </c>
      <c r="C224" s="16">
        <v>956</v>
      </c>
      <c r="D224" s="12" t="s">
        <v>85</v>
      </c>
      <c r="E224" s="11">
        <v>610</v>
      </c>
      <c r="F224" s="12" t="s">
        <v>391</v>
      </c>
      <c r="G224" s="22">
        <f>G225</f>
        <v>40.3</v>
      </c>
      <c r="H224" s="29"/>
      <c r="I224" s="29"/>
    </row>
    <row r="225" spans="1:9" ht="51">
      <c r="A225" s="7">
        <f t="shared" si="4"/>
        <v>201</v>
      </c>
      <c r="B225" s="41" t="s">
        <v>250</v>
      </c>
      <c r="C225" s="16">
        <v>956</v>
      </c>
      <c r="D225" s="12" t="s">
        <v>85</v>
      </c>
      <c r="E225" s="11">
        <v>611</v>
      </c>
      <c r="F225" s="12" t="s">
        <v>391</v>
      </c>
      <c r="G225" s="22">
        <f>36.8+0.9+2.6</f>
        <v>40.3</v>
      </c>
      <c r="H225" s="29"/>
      <c r="I225" s="29"/>
    </row>
    <row r="226" spans="1:9" ht="51">
      <c r="A226" s="7">
        <f t="shared" si="4"/>
        <v>202</v>
      </c>
      <c r="B226" s="39" t="s">
        <v>84</v>
      </c>
      <c r="C226" s="16"/>
      <c r="D226" s="12" t="s">
        <v>86</v>
      </c>
      <c r="E226" s="11"/>
      <c r="F226" s="12" t="s">
        <v>391</v>
      </c>
      <c r="G226" s="22">
        <f>G227</f>
        <v>374.69999999999993</v>
      </c>
      <c r="H226" s="29"/>
      <c r="I226" s="29"/>
    </row>
    <row r="227" spans="1:9" ht="25.5">
      <c r="A227" s="7">
        <f t="shared" si="4"/>
        <v>203</v>
      </c>
      <c r="B227" s="41" t="s">
        <v>384</v>
      </c>
      <c r="C227" s="16"/>
      <c r="D227" s="12" t="s">
        <v>86</v>
      </c>
      <c r="E227" s="11">
        <v>600</v>
      </c>
      <c r="F227" s="12" t="s">
        <v>391</v>
      </c>
      <c r="G227" s="22">
        <f>G228</f>
        <v>374.69999999999993</v>
      </c>
      <c r="H227" s="29"/>
      <c r="I227" s="29"/>
    </row>
    <row r="228" spans="1:9" ht="12.75">
      <c r="A228" s="7">
        <f t="shared" si="4"/>
        <v>204</v>
      </c>
      <c r="B228" s="41" t="s">
        <v>386</v>
      </c>
      <c r="C228" s="16"/>
      <c r="D228" s="12" t="s">
        <v>86</v>
      </c>
      <c r="E228" s="11">
        <v>610</v>
      </c>
      <c r="F228" s="12" t="s">
        <v>391</v>
      </c>
      <c r="G228" s="22">
        <f>G229</f>
        <v>374.69999999999993</v>
      </c>
      <c r="H228" s="29"/>
      <c r="I228" s="29"/>
    </row>
    <row r="229" spans="1:9" ht="51">
      <c r="A229" s="7">
        <f t="shared" si="4"/>
        <v>205</v>
      </c>
      <c r="B229" s="41" t="s">
        <v>250</v>
      </c>
      <c r="C229" s="16"/>
      <c r="D229" s="12" t="s">
        <v>86</v>
      </c>
      <c r="E229" s="11">
        <v>611</v>
      </c>
      <c r="F229" s="12" t="s">
        <v>391</v>
      </c>
      <c r="G229" s="22">
        <f>63.9+294.4+1.7+2.1+5.7+7-0.1</f>
        <v>374.69999999999993</v>
      </c>
      <c r="H229" s="29"/>
      <c r="I229" s="29"/>
    </row>
    <row r="230" spans="1:9" ht="76.5">
      <c r="A230" s="7">
        <f t="shared" si="4"/>
        <v>206</v>
      </c>
      <c r="B230" s="53" t="s">
        <v>207</v>
      </c>
      <c r="C230" s="16"/>
      <c r="D230" s="17" t="s">
        <v>130</v>
      </c>
      <c r="E230" s="11"/>
      <c r="F230" s="12" t="s">
        <v>391</v>
      </c>
      <c r="G230" s="22">
        <f>G231</f>
        <v>24</v>
      </c>
      <c r="H230" s="29"/>
      <c r="I230" s="29"/>
    </row>
    <row r="231" spans="1:9" ht="25.5">
      <c r="A231" s="7">
        <f t="shared" si="4"/>
        <v>207</v>
      </c>
      <c r="B231" s="54" t="s">
        <v>384</v>
      </c>
      <c r="C231" s="16"/>
      <c r="D231" s="17" t="s">
        <v>130</v>
      </c>
      <c r="E231" s="11">
        <v>600</v>
      </c>
      <c r="F231" s="12" t="s">
        <v>391</v>
      </c>
      <c r="G231" s="22">
        <f>G232</f>
        <v>24</v>
      </c>
      <c r="H231" s="29"/>
      <c r="I231" s="29"/>
    </row>
    <row r="232" spans="1:9" ht="12.75">
      <c r="A232" s="7">
        <f t="shared" si="4"/>
        <v>208</v>
      </c>
      <c r="B232" s="54" t="s">
        <v>386</v>
      </c>
      <c r="C232" s="16"/>
      <c r="D232" s="17" t="s">
        <v>130</v>
      </c>
      <c r="E232" s="11">
        <v>610</v>
      </c>
      <c r="F232" s="12" t="s">
        <v>391</v>
      </c>
      <c r="G232" s="22">
        <f>G233</f>
        <v>24</v>
      </c>
      <c r="H232" s="29"/>
      <c r="I232" s="29"/>
    </row>
    <row r="233" spans="1:9" ht="12.75">
      <c r="A233" s="7">
        <f t="shared" si="4"/>
        <v>209</v>
      </c>
      <c r="B233" s="55" t="s">
        <v>389</v>
      </c>
      <c r="C233" s="16"/>
      <c r="D233" s="17" t="s">
        <v>130</v>
      </c>
      <c r="E233" s="11">
        <v>612</v>
      </c>
      <c r="F233" s="12" t="s">
        <v>391</v>
      </c>
      <c r="G233" s="22">
        <v>24</v>
      </c>
      <c r="H233" s="29"/>
      <c r="I233" s="29"/>
    </row>
    <row r="234" spans="1:9" ht="76.5">
      <c r="A234" s="7">
        <f t="shared" si="4"/>
        <v>210</v>
      </c>
      <c r="B234" s="53" t="s">
        <v>253</v>
      </c>
      <c r="C234" s="16"/>
      <c r="D234" s="17" t="s">
        <v>87</v>
      </c>
      <c r="E234" s="11"/>
      <c r="F234" s="17" t="s">
        <v>391</v>
      </c>
      <c r="G234" s="22">
        <f>G235</f>
        <v>0.6</v>
      </c>
      <c r="H234" s="29"/>
      <c r="I234" s="29"/>
    </row>
    <row r="235" spans="1:9" ht="25.5">
      <c r="A235" s="7">
        <f t="shared" si="4"/>
        <v>211</v>
      </c>
      <c r="B235" s="54" t="s">
        <v>384</v>
      </c>
      <c r="C235" s="16"/>
      <c r="D235" s="17" t="s">
        <v>87</v>
      </c>
      <c r="E235" s="11">
        <v>600</v>
      </c>
      <c r="F235" s="17" t="s">
        <v>391</v>
      </c>
      <c r="G235" s="22">
        <f>G236</f>
        <v>0.6</v>
      </c>
      <c r="H235" s="29"/>
      <c r="I235" s="29"/>
    </row>
    <row r="236" spans="1:9" ht="12.75">
      <c r="A236" s="7">
        <f t="shared" si="4"/>
        <v>212</v>
      </c>
      <c r="B236" s="54" t="s">
        <v>386</v>
      </c>
      <c r="C236" s="16"/>
      <c r="D236" s="17" t="s">
        <v>87</v>
      </c>
      <c r="E236" s="11">
        <v>610</v>
      </c>
      <c r="F236" s="17" t="s">
        <v>391</v>
      </c>
      <c r="G236" s="22">
        <f>G237</f>
        <v>0.6</v>
      </c>
      <c r="H236" s="29"/>
      <c r="I236" s="29"/>
    </row>
    <row r="237" spans="1:9" ht="12.75">
      <c r="A237" s="7">
        <f aca="true" t="shared" si="5" ref="A237:A306">A236+1</f>
        <v>213</v>
      </c>
      <c r="B237" s="55" t="s">
        <v>389</v>
      </c>
      <c r="C237" s="16"/>
      <c r="D237" s="17" t="s">
        <v>87</v>
      </c>
      <c r="E237" s="11">
        <v>612</v>
      </c>
      <c r="F237" s="17" t="s">
        <v>391</v>
      </c>
      <c r="G237" s="22">
        <v>0.6</v>
      </c>
      <c r="H237" s="29"/>
      <c r="I237" s="29"/>
    </row>
    <row r="238" spans="1:9" ht="25.5">
      <c r="A238" s="7">
        <f>A237+1</f>
        <v>214</v>
      </c>
      <c r="B238" s="39" t="s">
        <v>400</v>
      </c>
      <c r="C238" s="16">
        <v>956</v>
      </c>
      <c r="D238" s="17" t="s">
        <v>163</v>
      </c>
      <c r="E238" s="11"/>
      <c r="F238" s="17"/>
      <c r="G238" s="22">
        <f>G239+G244+G252+G248</f>
        <v>34628.100000000006</v>
      </c>
      <c r="H238" s="29"/>
      <c r="I238" s="29"/>
    </row>
    <row r="239" spans="1:9" ht="63.75">
      <c r="A239" s="7">
        <f t="shared" si="5"/>
        <v>215</v>
      </c>
      <c r="B239" s="39" t="s">
        <v>401</v>
      </c>
      <c r="C239" s="11">
        <v>956</v>
      </c>
      <c r="D239" s="12" t="s">
        <v>164</v>
      </c>
      <c r="E239" s="11"/>
      <c r="F239" s="12" t="s">
        <v>391</v>
      </c>
      <c r="G239" s="22">
        <f>G240</f>
        <v>31034.5</v>
      </c>
      <c r="H239" s="29"/>
      <c r="I239" s="29"/>
    </row>
    <row r="240" spans="1:9" ht="25.5">
      <c r="A240" s="7">
        <f t="shared" si="5"/>
        <v>216</v>
      </c>
      <c r="B240" s="41" t="s">
        <v>384</v>
      </c>
      <c r="C240" s="16">
        <v>956</v>
      </c>
      <c r="D240" s="12" t="s">
        <v>164</v>
      </c>
      <c r="E240" s="3" t="s">
        <v>385</v>
      </c>
      <c r="F240" s="17" t="s">
        <v>391</v>
      </c>
      <c r="G240" s="22">
        <f>G241</f>
        <v>31034.5</v>
      </c>
      <c r="H240" s="29"/>
      <c r="I240" s="29"/>
    </row>
    <row r="241" spans="1:9" ht="12.75">
      <c r="A241" s="7">
        <f t="shared" si="5"/>
        <v>217</v>
      </c>
      <c r="B241" s="41" t="s">
        <v>386</v>
      </c>
      <c r="C241" s="16">
        <v>956</v>
      </c>
      <c r="D241" s="12" t="s">
        <v>164</v>
      </c>
      <c r="E241" s="3" t="s">
        <v>387</v>
      </c>
      <c r="F241" s="17" t="s">
        <v>391</v>
      </c>
      <c r="G241" s="22">
        <f>G242+G243</f>
        <v>31034.5</v>
      </c>
      <c r="H241" s="29"/>
      <c r="I241" s="29"/>
    </row>
    <row r="242" spans="1:9" ht="51">
      <c r="A242" s="7">
        <f t="shared" si="5"/>
        <v>218</v>
      </c>
      <c r="B242" s="41" t="s">
        <v>250</v>
      </c>
      <c r="C242" s="16">
        <v>956</v>
      </c>
      <c r="D242" s="12" t="s">
        <v>164</v>
      </c>
      <c r="E242" s="3" t="s">
        <v>388</v>
      </c>
      <c r="F242" s="17" t="s">
        <v>391</v>
      </c>
      <c r="G242" s="22">
        <f>28068.5+320+13+298.7+1067.6+6.5+245.9+814.3</f>
        <v>30834.5</v>
      </c>
      <c r="H242" s="29"/>
      <c r="I242" s="29"/>
    </row>
    <row r="243" spans="1:9" ht="12.75">
      <c r="A243" s="7">
        <f t="shared" si="5"/>
        <v>219</v>
      </c>
      <c r="B243" s="55" t="s">
        <v>389</v>
      </c>
      <c r="C243" s="16"/>
      <c r="D243" s="12" t="s">
        <v>164</v>
      </c>
      <c r="E243" s="3" t="s">
        <v>390</v>
      </c>
      <c r="F243" s="17" t="s">
        <v>391</v>
      </c>
      <c r="G243" s="22">
        <f>100+100</f>
        <v>200</v>
      </c>
      <c r="H243" s="29"/>
      <c r="I243" s="29"/>
    </row>
    <row r="244" spans="1:9" ht="63.75">
      <c r="A244" s="7">
        <f t="shared" si="5"/>
        <v>220</v>
      </c>
      <c r="B244" s="39" t="s">
        <v>407</v>
      </c>
      <c r="C244" s="11">
        <v>956</v>
      </c>
      <c r="D244" s="12" t="s">
        <v>58</v>
      </c>
      <c r="E244" s="11"/>
      <c r="F244" s="12" t="s">
        <v>391</v>
      </c>
      <c r="G244" s="22">
        <f>G245</f>
        <v>3372.4000000000005</v>
      </c>
      <c r="H244" s="29"/>
      <c r="I244" s="29"/>
    </row>
    <row r="245" spans="1:9" ht="25.5">
      <c r="A245" s="7">
        <f t="shared" si="5"/>
        <v>221</v>
      </c>
      <c r="B245" s="41" t="s">
        <v>384</v>
      </c>
      <c r="C245" s="16">
        <v>956</v>
      </c>
      <c r="D245" s="12" t="s">
        <v>58</v>
      </c>
      <c r="E245" s="3" t="s">
        <v>385</v>
      </c>
      <c r="F245" s="17" t="s">
        <v>391</v>
      </c>
      <c r="G245" s="22">
        <f>G246</f>
        <v>3372.4000000000005</v>
      </c>
      <c r="H245" s="29"/>
      <c r="I245" s="29"/>
    </row>
    <row r="246" spans="1:9" ht="12.75">
      <c r="A246" s="7">
        <f t="shared" si="5"/>
        <v>222</v>
      </c>
      <c r="B246" s="41" t="s">
        <v>386</v>
      </c>
      <c r="C246" s="16">
        <v>956</v>
      </c>
      <c r="D246" s="12" t="s">
        <v>58</v>
      </c>
      <c r="E246" s="3" t="s">
        <v>387</v>
      </c>
      <c r="F246" s="17" t="s">
        <v>391</v>
      </c>
      <c r="G246" s="22">
        <f>G247</f>
        <v>3372.4000000000005</v>
      </c>
      <c r="H246" s="29"/>
      <c r="I246" s="29"/>
    </row>
    <row r="247" spans="1:9" ht="51">
      <c r="A247" s="7">
        <f t="shared" si="5"/>
        <v>223</v>
      </c>
      <c r="B247" s="41" t="s">
        <v>250</v>
      </c>
      <c r="C247" s="16">
        <v>956</v>
      </c>
      <c r="D247" s="12" t="s">
        <v>58</v>
      </c>
      <c r="E247" s="3" t="s">
        <v>388</v>
      </c>
      <c r="F247" s="17" t="s">
        <v>391</v>
      </c>
      <c r="G247" s="22">
        <f>2860.3+118.8+393.3</f>
        <v>3372.4000000000005</v>
      </c>
      <c r="H247" s="29"/>
      <c r="I247" s="29"/>
    </row>
    <row r="248" spans="1:9" ht="102">
      <c r="A248" s="7">
        <f t="shared" si="5"/>
        <v>224</v>
      </c>
      <c r="B248" s="53" t="s">
        <v>88</v>
      </c>
      <c r="C248" s="16"/>
      <c r="D248" s="12" t="s">
        <v>89</v>
      </c>
      <c r="E248" s="11"/>
      <c r="F248" s="12" t="s">
        <v>391</v>
      </c>
      <c r="G248" s="22">
        <f>G249</f>
        <v>85.39999999999999</v>
      </c>
      <c r="H248" s="29"/>
      <c r="I248" s="29"/>
    </row>
    <row r="249" spans="1:9" ht="25.5">
      <c r="A249" s="7">
        <f t="shared" si="5"/>
        <v>225</v>
      </c>
      <c r="B249" s="41" t="s">
        <v>384</v>
      </c>
      <c r="C249" s="16"/>
      <c r="D249" s="12" t="s">
        <v>89</v>
      </c>
      <c r="E249" s="3" t="s">
        <v>385</v>
      </c>
      <c r="F249" s="17" t="s">
        <v>391</v>
      </c>
      <c r="G249" s="22">
        <f>G250</f>
        <v>85.39999999999999</v>
      </c>
      <c r="H249" s="29"/>
      <c r="I249" s="29"/>
    </row>
    <row r="250" spans="1:9" ht="12.75">
      <c r="A250" s="7">
        <f t="shared" si="5"/>
        <v>226</v>
      </c>
      <c r="B250" s="41" t="s">
        <v>386</v>
      </c>
      <c r="C250" s="16"/>
      <c r="D250" s="12" t="s">
        <v>89</v>
      </c>
      <c r="E250" s="3" t="s">
        <v>387</v>
      </c>
      <c r="F250" s="17" t="s">
        <v>391</v>
      </c>
      <c r="G250" s="22">
        <f>G251</f>
        <v>85.39999999999999</v>
      </c>
      <c r="H250" s="29"/>
      <c r="I250" s="29"/>
    </row>
    <row r="251" spans="1:9" ht="51">
      <c r="A251" s="7">
        <f t="shared" si="5"/>
        <v>227</v>
      </c>
      <c r="B251" s="41" t="s">
        <v>250</v>
      </c>
      <c r="C251" s="16"/>
      <c r="D251" s="12" t="s">
        <v>89</v>
      </c>
      <c r="E251" s="3" t="s">
        <v>388</v>
      </c>
      <c r="F251" s="17" t="s">
        <v>391</v>
      </c>
      <c r="G251" s="22">
        <f>78.3+1.6+5.5</f>
        <v>85.39999999999999</v>
      </c>
      <c r="H251" s="29"/>
      <c r="I251" s="29"/>
    </row>
    <row r="252" spans="1:9" ht="102">
      <c r="A252" s="7">
        <f t="shared" si="5"/>
        <v>228</v>
      </c>
      <c r="B252" s="53" t="s">
        <v>88</v>
      </c>
      <c r="C252" s="11">
        <v>956</v>
      </c>
      <c r="D252" s="12" t="s">
        <v>90</v>
      </c>
      <c r="E252" s="11"/>
      <c r="F252" s="12" t="s">
        <v>391</v>
      </c>
      <c r="G252" s="22">
        <f>G253</f>
        <v>135.8</v>
      </c>
      <c r="H252" s="29"/>
      <c r="I252" s="29"/>
    </row>
    <row r="253" spans="1:9" ht="25.5">
      <c r="A253" s="7">
        <f t="shared" si="5"/>
        <v>229</v>
      </c>
      <c r="B253" s="41" t="s">
        <v>384</v>
      </c>
      <c r="C253" s="16">
        <v>956</v>
      </c>
      <c r="D253" s="12" t="s">
        <v>90</v>
      </c>
      <c r="E253" s="3" t="s">
        <v>385</v>
      </c>
      <c r="F253" s="17" t="s">
        <v>391</v>
      </c>
      <c r="G253" s="22">
        <f>G254</f>
        <v>135.8</v>
      </c>
      <c r="H253" s="29"/>
      <c r="I253" s="29"/>
    </row>
    <row r="254" spans="1:9" ht="12.75">
      <c r="A254" s="7">
        <f t="shared" si="5"/>
        <v>230</v>
      </c>
      <c r="B254" s="41" t="s">
        <v>386</v>
      </c>
      <c r="C254" s="16">
        <v>956</v>
      </c>
      <c r="D254" s="12" t="s">
        <v>90</v>
      </c>
      <c r="E254" s="3" t="s">
        <v>387</v>
      </c>
      <c r="F254" s="17" t="s">
        <v>391</v>
      </c>
      <c r="G254" s="22">
        <f>G255</f>
        <v>135.8</v>
      </c>
      <c r="H254" s="29"/>
      <c r="I254" s="29"/>
    </row>
    <row r="255" spans="1:9" ht="51">
      <c r="A255" s="7">
        <f t="shared" si="5"/>
        <v>231</v>
      </c>
      <c r="B255" s="41" t="s">
        <v>250</v>
      </c>
      <c r="C255" s="16">
        <v>956</v>
      </c>
      <c r="D255" s="12" t="s">
        <v>90</v>
      </c>
      <c r="E255" s="3" t="s">
        <v>388</v>
      </c>
      <c r="F255" s="17" t="s">
        <v>391</v>
      </c>
      <c r="G255" s="22">
        <f>89.4+10.8+35.6</f>
        <v>135.8</v>
      </c>
      <c r="H255" s="29"/>
      <c r="I255" s="29"/>
    </row>
    <row r="256" spans="1:9" ht="25.5">
      <c r="A256" s="7">
        <f t="shared" si="5"/>
        <v>232</v>
      </c>
      <c r="B256" s="39" t="s">
        <v>70</v>
      </c>
      <c r="C256" s="16">
        <v>956</v>
      </c>
      <c r="D256" s="17" t="s">
        <v>165</v>
      </c>
      <c r="E256" s="16"/>
      <c r="F256" s="17"/>
      <c r="G256" s="24">
        <f>G257+G261+G269+G265</f>
        <v>18526.399999999998</v>
      </c>
      <c r="H256" s="29"/>
      <c r="I256" s="29"/>
    </row>
    <row r="257" spans="1:9" ht="76.5">
      <c r="A257" s="7">
        <f>A256+1</f>
        <v>233</v>
      </c>
      <c r="B257" s="42" t="s">
        <v>53</v>
      </c>
      <c r="C257" s="16">
        <v>956</v>
      </c>
      <c r="D257" s="12" t="s">
        <v>167</v>
      </c>
      <c r="E257" s="16"/>
      <c r="F257" s="17" t="s">
        <v>382</v>
      </c>
      <c r="G257" s="24">
        <f>G258</f>
        <v>16744.3</v>
      </c>
      <c r="H257" s="29"/>
      <c r="I257" s="29"/>
    </row>
    <row r="258" spans="1:9" ht="25.5">
      <c r="A258" s="7">
        <f t="shared" si="5"/>
        <v>234</v>
      </c>
      <c r="B258" s="41" t="s">
        <v>384</v>
      </c>
      <c r="C258" s="16">
        <v>956</v>
      </c>
      <c r="D258" s="12" t="s">
        <v>167</v>
      </c>
      <c r="E258" s="3" t="s">
        <v>385</v>
      </c>
      <c r="F258" s="17" t="s">
        <v>382</v>
      </c>
      <c r="G258" s="22">
        <f>G259</f>
        <v>16744.3</v>
      </c>
      <c r="H258" s="29"/>
      <c r="I258" s="29"/>
    </row>
    <row r="259" spans="1:9" ht="12.75">
      <c r="A259" s="7">
        <f t="shared" si="5"/>
        <v>235</v>
      </c>
      <c r="B259" s="41" t="s">
        <v>386</v>
      </c>
      <c r="C259" s="16">
        <v>956</v>
      </c>
      <c r="D259" s="12" t="s">
        <v>167</v>
      </c>
      <c r="E259" s="3" t="s">
        <v>387</v>
      </c>
      <c r="F259" s="17" t="s">
        <v>382</v>
      </c>
      <c r="G259" s="22">
        <f>G260</f>
        <v>16744.3</v>
      </c>
      <c r="H259" s="29"/>
      <c r="I259" s="29"/>
    </row>
    <row r="260" spans="1:9" ht="51">
      <c r="A260" s="7">
        <f t="shared" si="5"/>
        <v>236</v>
      </c>
      <c r="B260" s="41" t="s">
        <v>250</v>
      </c>
      <c r="C260" s="16">
        <v>956</v>
      </c>
      <c r="D260" s="12" t="s">
        <v>167</v>
      </c>
      <c r="E260" s="3" t="s">
        <v>388</v>
      </c>
      <c r="F260" s="17" t="s">
        <v>382</v>
      </c>
      <c r="G260" s="22">
        <f>15525.6+7+180.1+199.8+77.9+159.7+1.9+528.8+63.5</f>
        <v>16744.3</v>
      </c>
      <c r="H260" s="29"/>
      <c r="I260" s="29"/>
    </row>
    <row r="261" spans="1:9" ht="76.5">
      <c r="A261" s="7">
        <f t="shared" si="5"/>
        <v>237</v>
      </c>
      <c r="B261" s="39" t="s">
        <v>71</v>
      </c>
      <c r="C261" s="11">
        <v>956</v>
      </c>
      <c r="D261" s="12" t="s">
        <v>56</v>
      </c>
      <c r="E261" s="11"/>
      <c r="F261" s="12" t="s">
        <v>382</v>
      </c>
      <c r="G261" s="22">
        <f>G262</f>
        <v>1362.7</v>
      </c>
      <c r="H261" s="29"/>
      <c r="I261" s="29"/>
    </row>
    <row r="262" spans="1:9" ht="25.5">
      <c r="A262" s="7">
        <f t="shared" si="5"/>
        <v>238</v>
      </c>
      <c r="B262" s="41" t="s">
        <v>384</v>
      </c>
      <c r="C262" s="16">
        <v>956</v>
      </c>
      <c r="D262" s="12" t="s">
        <v>56</v>
      </c>
      <c r="E262" s="3" t="s">
        <v>385</v>
      </c>
      <c r="F262" s="17" t="s">
        <v>382</v>
      </c>
      <c r="G262" s="22">
        <f>G263</f>
        <v>1362.7</v>
      </c>
      <c r="H262" s="29"/>
      <c r="I262" s="29"/>
    </row>
    <row r="263" spans="1:9" ht="12.75">
      <c r="A263" s="7">
        <f t="shared" si="5"/>
        <v>239</v>
      </c>
      <c r="B263" s="41" t="s">
        <v>386</v>
      </c>
      <c r="C263" s="16">
        <v>956</v>
      </c>
      <c r="D263" s="12" t="s">
        <v>56</v>
      </c>
      <c r="E263" s="3" t="s">
        <v>387</v>
      </c>
      <c r="F263" s="17" t="s">
        <v>382</v>
      </c>
      <c r="G263" s="22">
        <f>G264</f>
        <v>1362.7</v>
      </c>
      <c r="H263" s="29"/>
      <c r="I263" s="29"/>
    </row>
    <row r="264" spans="1:9" ht="51">
      <c r="A264" s="7">
        <f t="shared" si="5"/>
        <v>240</v>
      </c>
      <c r="B264" s="41" t="s">
        <v>250</v>
      </c>
      <c r="C264" s="16">
        <v>956</v>
      </c>
      <c r="D264" s="12" t="s">
        <v>56</v>
      </c>
      <c r="E264" s="3" t="s">
        <v>388</v>
      </c>
      <c r="F264" s="17" t="s">
        <v>382</v>
      </c>
      <c r="G264" s="22">
        <f>1164.8+45.9+152</f>
        <v>1362.7</v>
      </c>
      <c r="H264" s="29"/>
      <c r="I264" s="29"/>
    </row>
    <row r="265" spans="1:9" ht="102">
      <c r="A265" s="7">
        <f t="shared" si="5"/>
        <v>241</v>
      </c>
      <c r="B265" s="53" t="s">
        <v>91</v>
      </c>
      <c r="C265" s="16"/>
      <c r="D265" s="12" t="s">
        <v>92</v>
      </c>
      <c r="E265" s="11"/>
      <c r="F265" s="12" t="s">
        <v>382</v>
      </c>
      <c r="G265" s="22">
        <f>G266</f>
        <v>30.1</v>
      </c>
      <c r="H265" s="29"/>
      <c r="I265" s="29"/>
    </row>
    <row r="266" spans="1:9" ht="25.5">
      <c r="A266" s="7">
        <f t="shared" si="5"/>
        <v>242</v>
      </c>
      <c r="B266" s="41" t="s">
        <v>384</v>
      </c>
      <c r="C266" s="16"/>
      <c r="D266" s="12" t="s">
        <v>92</v>
      </c>
      <c r="E266" s="3" t="s">
        <v>385</v>
      </c>
      <c r="F266" s="17" t="s">
        <v>382</v>
      </c>
      <c r="G266" s="22">
        <f>G267</f>
        <v>30.1</v>
      </c>
      <c r="H266" s="29"/>
      <c r="I266" s="29"/>
    </row>
    <row r="267" spans="1:9" ht="12.75">
      <c r="A267" s="7">
        <f t="shared" si="5"/>
        <v>243</v>
      </c>
      <c r="B267" s="41" t="s">
        <v>386</v>
      </c>
      <c r="C267" s="16"/>
      <c r="D267" s="12" t="s">
        <v>92</v>
      </c>
      <c r="E267" s="3" t="s">
        <v>387</v>
      </c>
      <c r="F267" s="17" t="s">
        <v>382</v>
      </c>
      <c r="G267" s="22">
        <f>G268</f>
        <v>30.1</v>
      </c>
      <c r="H267" s="29"/>
      <c r="I267" s="29"/>
    </row>
    <row r="268" spans="1:9" ht="51">
      <c r="A268" s="7">
        <f t="shared" si="5"/>
        <v>244</v>
      </c>
      <c r="B268" s="41" t="s">
        <v>250</v>
      </c>
      <c r="C268" s="16"/>
      <c r="D268" s="12" t="s">
        <v>92</v>
      </c>
      <c r="E268" s="3" t="s">
        <v>388</v>
      </c>
      <c r="F268" s="17" t="s">
        <v>382</v>
      </c>
      <c r="G268" s="22">
        <f>56.7-6.1-20.5</f>
        <v>30.1</v>
      </c>
      <c r="H268" s="29"/>
      <c r="I268" s="29"/>
    </row>
    <row r="269" spans="1:9" ht="102">
      <c r="A269" s="7">
        <f t="shared" si="5"/>
        <v>245</v>
      </c>
      <c r="B269" s="53" t="s">
        <v>91</v>
      </c>
      <c r="C269" s="11">
        <v>956</v>
      </c>
      <c r="D269" s="12" t="s">
        <v>93</v>
      </c>
      <c r="E269" s="11"/>
      <c r="F269" s="12" t="s">
        <v>382</v>
      </c>
      <c r="G269" s="22">
        <f>G270</f>
        <v>389.3</v>
      </c>
      <c r="H269" s="29"/>
      <c r="I269" s="29"/>
    </row>
    <row r="270" spans="1:9" ht="25.5">
      <c r="A270" s="7">
        <f t="shared" si="5"/>
        <v>246</v>
      </c>
      <c r="B270" s="41" t="s">
        <v>384</v>
      </c>
      <c r="C270" s="16">
        <v>956</v>
      </c>
      <c r="D270" s="12" t="s">
        <v>93</v>
      </c>
      <c r="E270" s="3" t="s">
        <v>385</v>
      </c>
      <c r="F270" s="17" t="s">
        <v>382</v>
      </c>
      <c r="G270" s="22">
        <f>G271</f>
        <v>389.3</v>
      </c>
      <c r="H270" s="29"/>
      <c r="I270" s="29"/>
    </row>
    <row r="271" spans="1:9" ht="12.75">
      <c r="A271" s="7">
        <f t="shared" si="5"/>
        <v>247</v>
      </c>
      <c r="B271" s="41" t="s">
        <v>386</v>
      </c>
      <c r="C271" s="16">
        <v>956</v>
      </c>
      <c r="D271" s="12" t="s">
        <v>93</v>
      </c>
      <c r="E271" s="3" t="s">
        <v>387</v>
      </c>
      <c r="F271" s="17" t="s">
        <v>382</v>
      </c>
      <c r="G271" s="22">
        <f>G272</f>
        <v>389.3</v>
      </c>
      <c r="H271" s="29"/>
      <c r="I271" s="29"/>
    </row>
    <row r="272" spans="1:9" ht="51">
      <c r="A272" s="7">
        <f t="shared" si="5"/>
        <v>248</v>
      </c>
      <c r="B272" s="41" t="s">
        <v>250</v>
      </c>
      <c r="C272" s="16">
        <v>956</v>
      </c>
      <c r="D272" s="12" t="s">
        <v>93</v>
      </c>
      <c r="E272" s="3" t="s">
        <v>388</v>
      </c>
      <c r="F272" s="17" t="s">
        <v>382</v>
      </c>
      <c r="G272" s="22">
        <f>415.1+8.8+28.9-63.5</f>
        <v>389.3</v>
      </c>
      <c r="H272" s="29"/>
      <c r="I272" s="29"/>
    </row>
    <row r="273" spans="1:9" ht="25.5">
      <c r="A273" s="7">
        <f t="shared" si="5"/>
        <v>249</v>
      </c>
      <c r="B273" s="42" t="s">
        <v>408</v>
      </c>
      <c r="C273" s="11">
        <v>956</v>
      </c>
      <c r="D273" s="12" t="s">
        <v>168</v>
      </c>
      <c r="E273" s="11"/>
      <c r="F273" s="12"/>
      <c r="G273" s="67">
        <f>G280+G282+G284+G274</f>
        <v>2280.4</v>
      </c>
      <c r="H273" s="29"/>
      <c r="I273" s="29"/>
    </row>
    <row r="274" spans="1:9" ht="89.25">
      <c r="A274" s="7">
        <f t="shared" si="5"/>
        <v>250</v>
      </c>
      <c r="B274" s="56" t="s">
        <v>412</v>
      </c>
      <c r="C274" s="11"/>
      <c r="D274" s="23" t="s">
        <v>166</v>
      </c>
      <c r="E274" s="22"/>
      <c r="F274" s="23" t="s">
        <v>409</v>
      </c>
      <c r="G274" s="22">
        <f>G275+G277</f>
        <v>100.2</v>
      </c>
      <c r="H274" s="29"/>
      <c r="I274" s="29"/>
    </row>
    <row r="275" spans="1:9" ht="51">
      <c r="A275" s="7">
        <f t="shared" si="5"/>
        <v>251</v>
      </c>
      <c r="B275" s="54" t="s">
        <v>351</v>
      </c>
      <c r="C275" s="11"/>
      <c r="D275" s="23" t="s">
        <v>166</v>
      </c>
      <c r="E275" s="3" t="s">
        <v>352</v>
      </c>
      <c r="F275" s="23" t="s">
        <v>409</v>
      </c>
      <c r="G275" s="22">
        <f>G276</f>
        <v>85.2</v>
      </c>
      <c r="H275" s="29"/>
      <c r="I275" s="29"/>
    </row>
    <row r="276" spans="1:9" ht="25.5">
      <c r="A276" s="7">
        <f t="shared" si="5"/>
        <v>252</v>
      </c>
      <c r="B276" s="54" t="s">
        <v>353</v>
      </c>
      <c r="C276" s="11"/>
      <c r="D276" s="23" t="s">
        <v>166</v>
      </c>
      <c r="E276" s="3" t="s">
        <v>354</v>
      </c>
      <c r="F276" s="23" t="s">
        <v>409</v>
      </c>
      <c r="G276" s="22">
        <v>85.2</v>
      </c>
      <c r="H276" s="29"/>
      <c r="I276" s="29"/>
    </row>
    <row r="277" spans="1:9" ht="25.5">
      <c r="A277" s="7">
        <f t="shared" si="5"/>
        <v>253</v>
      </c>
      <c r="B277" s="54" t="s">
        <v>355</v>
      </c>
      <c r="C277" s="11"/>
      <c r="D277" s="23" t="s">
        <v>166</v>
      </c>
      <c r="E277" s="3" t="s">
        <v>356</v>
      </c>
      <c r="F277" s="23" t="s">
        <v>409</v>
      </c>
      <c r="G277" s="22">
        <f>G278</f>
        <v>15</v>
      </c>
      <c r="H277" s="29"/>
      <c r="I277" s="29"/>
    </row>
    <row r="278" spans="1:9" ht="25.5">
      <c r="A278" s="7">
        <f t="shared" si="5"/>
        <v>254</v>
      </c>
      <c r="B278" s="54" t="s">
        <v>357</v>
      </c>
      <c r="C278" s="11"/>
      <c r="D278" s="23" t="s">
        <v>166</v>
      </c>
      <c r="E278" s="3" t="s">
        <v>358</v>
      </c>
      <c r="F278" s="23" t="s">
        <v>409</v>
      </c>
      <c r="G278" s="22">
        <v>15</v>
      </c>
      <c r="H278" s="29"/>
      <c r="I278" s="29"/>
    </row>
    <row r="279" spans="1:9" ht="76.5">
      <c r="A279" s="7">
        <f t="shared" si="5"/>
        <v>255</v>
      </c>
      <c r="B279" s="54" t="s">
        <v>413</v>
      </c>
      <c r="C279" s="11"/>
      <c r="D279" s="12" t="s">
        <v>169</v>
      </c>
      <c r="E279" s="3"/>
      <c r="F279" s="12" t="s">
        <v>409</v>
      </c>
      <c r="G279" s="67">
        <f>G280+G282</f>
        <v>1902.4</v>
      </c>
      <c r="H279" s="29"/>
      <c r="I279" s="29"/>
    </row>
    <row r="280" spans="1:9" ht="51">
      <c r="A280" s="7">
        <f t="shared" si="5"/>
        <v>256</v>
      </c>
      <c r="B280" s="41" t="s">
        <v>351</v>
      </c>
      <c r="C280" s="11">
        <v>956</v>
      </c>
      <c r="D280" s="12" t="s">
        <v>169</v>
      </c>
      <c r="E280" s="3" t="s">
        <v>352</v>
      </c>
      <c r="F280" s="12" t="s">
        <v>409</v>
      </c>
      <c r="G280" s="22">
        <f>G281</f>
        <v>1694.2</v>
      </c>
      <c r="H280" s="29"/>
      <c r="I280" s="29"/>
    </row>
    <row r="281" spans="1:9" ht="25.5">
      <c r="A281" s="7">
        <f t="shared" si="5"/>
        <v>257</v>
      </c>
      <c r="B281" s="41" t="s">
        <v>353</v>
      </c>
      <c r="C281" s="11">
        <v>956</v>
      </c>
      <c r="D281" s="12" t="s">
        <v>169</v>
      </c>
      <c r="E281" s="3" t="s">
        <v>354</v>
      </c>
      <c r="F281" s="12" t="s">
        <v>409</v>
      </c>
      <c r="G281" s="22">
        <v>1694.2</v>
      </c>
      <c r="H281" s="29"/>
      <c r="I281" s="29"/>
    </row>
    <row r="282" spans="1:9" ht="25.5">
      <c r="A282" s="7">
        <f t="shared" si="5"/>
        <v>258</v>
      </c>
      <c r="B282" s="41" t="s">
        <v>355</v>
      </c>
      <c r="C282" s="11">
        <v>956</v>
      </c>
      <c r="D282" s="12" t="s">
        <v>169</v>
      </c>
      <c r="E282" s="3" t="s">
        <v>356</v>
      </c>
      <c r="F282" s="12" t="s">
        <v>409</v>
      </c>
      <c r="G282" s="22">
        <f>G283</f>
        <v>208.2</v>
      </c>
      <c r="H282" s="29"/>
      <c r="I282" s="29"/>
    </row>
    <row r="283" spans="1:9" ht="25.5">
      <c r="A283" s="7">
        <f t="shared" si="5"/>
        <v>259</v>
      </c>
      <c r="B283" s="41" t="s">
        <v>357</v>
      </c>
      <c r="C283" s="11">
        <v>956</v>
      </c>
      <c r="D283" s="12" t="s">
        <v>169</v>
      </c>
      <c r="E283" s="3" t="s">
        <v>358</v>
      </c>
      <c r="F283" s="12" t="s">
        <v>409</v>
      </c>
      <c r="G283" s="22">
        <f>115.2+40+4.5+20+28.5</f>
        <v>208.2</v>
      </c>
      <c r="H283" s="29"/>
      <c r="I283" s="29"/>
    </row>
    <row r="284" spans="1:9" ht="89.25">
      <c r="A284" s="7">
        <f t="shared" si="5"/>
        <v>260</v>
      </c>
      <c r="B284" s="42" t="s">
        <v>276</v>
      </c>
      <c r="C284" s="11">
        <v>956</v>
      </c>
      <c r="D284" s="12" t="s">
        <v>170</v>
      </c>
      <c r="E284" s="12"/>
      <c r="F284" s="8" t="s">
        <v>409</v>
      </c>
      <c r="G284" s="22">
        <f>G285</f>
        <v>277.8</v>
      </c>
      <c r="H284" s="29"/>
      <c r="I284" s="29"/>
    </row>
    <row r="285" spans="1:9" ht="25.5">
      <c r="A285" s="7">
        <f t="shared" si="5"/>
        <v>261</v>
      </c>
      <c r="B285" s="41" t="s">
        <v>353</v>
      </c>
      <c r="C285" s="11">
        <v>956</v>
      </c>
      <c r="D285" s="12" t="s">
        <v>170</v>
      </c>
      <c r="E285" s="12" t="s">
        <v>354</v>
      </c>
      <c r="F285" s="8" t="s">
        <v>409</v>
      </c>
      <c r="G285" s="22">
        <f>265.7+9.3+2.8</f>
        <v>277.8</v>
      </c>
      <c r="H285" s="29"/>
      <c r="I285" s="29"/>
    </row>
    <row r="286" spans="1:9" ht="38.25">
      <c r="A286" s="7">
        <f t="shared" si="5"/>
        <v>262</v>
      </c>
      <c r="B286" s="38" t="s">
        <v>128</v>
      </c>
      <c r="C286" s="9">
        <v>964</v>
      </c>
      <c r="D286" s="10" t="s">
        <v>171</v>
      </c>
      <c r="E286" s="9"/>
      <c r="F286" s="10"/>
      <c r="G286" s="31">
        <f>G287+G297+G319+G337</f>
        <v>24532.8</v>
      </c>
      <c r="H286" s="29"/>
      <c r="I286" s="29"/>
    </row>
    <row r="287" spans="1:9" ht="12.75">
      <c r="A287" s="7">
        <f t="shared" si="5"/>
        <v>263</v>
      </c>
      <c r="B287" s="39" t="s">
        <v>248</v>
      </c>
      <c r="C287" s="11">
        <v>964</v>
      </c>
      <c r="D287" s="12" t="s">
        <v>172</v>
      </c>
      <c r="E287" s="11"/>
      <c r="F287" s="12"/>
      <c r="G287" s="22">
        <f>G292+G288</f>
        <v>1951.9000000000003</v>
      </c>
      <c r="H287" s="29"/>
      <c r="I287" s="29"/>
    </row>
    <row r="288" spans="1:9" ht="63.75">
      <c r="A288" s="7">
        <f t="shared" si="5"/>
        <v>264</v>
      </c>
      <c r="B288" s="42" t="s">
        <v>247</v>
      </c>
      <c r="C288" s="11">
        <v>964</v>
      </c>
      <c r="D288" s="12" t="s">
        <v>173</v>
      </c>
      <c r="E288" s="11"/>
      <c r="F288" s="12" t="s">
        <v>334</v>
      </c>
      <c r="G288" s="22">
        <f>G289</f>
        <v>302.40000000000003</v>
      </c>
      <c r="H288" s="29"/>
      <c r="I288" s="29"/>
    </row>
    <row r="289" spans="1:9" ht="25.5">
      <c r="A289" s="7">
        <f t="shared" si="5"/>
        <v>265</v>
      </c>
      <c r="B289" s="41" t="s">
        <v>384</v>
      </c>
      <c r="C289" s="13">
        <v>964</v>
      </c>
      <c r="D289" s="12" t="s">
        <v>173</v>
      </c>
      <c r="E289" s="3" t="s">
        <v>385</v>
      </c>
      <c r="F289" s="12" t="s">
        <v>334</v>
      </c>
      <c r="G289" s="22">
        <f>G290</f>
        <v>302.40000000000003</v>
      </c>
      <c r="H289" s="29"/>
      <c r="I289" s="29"/>
    </row>
    <row r="290" spans="1:9" ht="12.75">
      <c r="A290" s="7">
        <f t="shared" si="5"/>
        <v>266</v>
      </c>
      <c r="B290" s="41" t="s">
        <v>414</v>
      </c>
      <c r="C290" s="13">
        <v>964</v>
      </c>
      <c r="D290" s="12" t="s">
        <v>173</v>
      </c>
      <c r="E290" s="3" t="s">
        <v>415</v>
      </c>
      <c r="F290" s="12" t="s">
        <v>334</v>
      </c>
      <c r="G290" s="22">
        <f>G291</f>
        <v>302.40000000000003</v>
      </c>
      <c r="H290" s="29"/>
      <c r="I290" s="29"/>
    </row>
    <row r="291" spans="1:9" ht="51">
      <c r="A291" s="7">
        <f t="shared" si="5"/>
        <v>267</v>
      </c>
      <c r="B291" s="41" t="s">
        <v>252</v>
      </c>
      <c r="C291" s="13">
        <v>964</v>
      </c>
      <c r="D291" s="12" t="s">
        <v>173</v>
      </c>
      <c r="E291" s="3" t="s">
        <v>416</v>
      </c>
      <c r="F291" s="12" t="s">
        <v>334</v>
      </c>
      <c r="G291" s="22">
        <f>358.3-55.9</f>
        <v>302.40000000000003</v>
      </c>
      <c r="H291" s="29"/>
      <c r="I291" s="29"/>
    </row>
    <row r="292" spans="1:9" ht="64.5" customHeight="1">
      <c r="A292" s="7">
        <f t="shared" si="5"/>
        <v>268</v>
      </c>
      <c r="B292" s="39" t="s">
        <v>249</v>
      </c>
      <c r="C292" s="13">
        <v>964</v>
      </c>
      <c r="D292" s="12" t="s">
        <v>175</v>
      </c>
      <c r="E292" s="11"/>
      <c r="F292" s="12" t="s">
        <v>333</v>
      </c>
      <c r="G292" s="22">
        <f>G293</f>
        <v>1649.5000000000002</v>
      </c>
      <c r="H292" s="29"/>
      <c r="I292" s="29"/>
    </row>
    <row r="293" spans="1:9" ht="25.5">
      <c r="A293" s="7">
        <f t="shared" si="5"/>
        <v>269</v>
      </c>
      <c r="B293" s="41" t="s">
        <v>384</v>
      </c>
      <c r="C293" s="13">
        <v>964</v>
      </c>
      <c r="D293" s="12" t="s">
        <v>175</v>
      </c>
      <c r="E293" s="3" t="s">
        <v>385</v>
      </c>
      <c r="F293" s="12" t="s">
        <v>333</v>
      </c>
      <c r="G293" s="22">
        <f>G294</f>
        <v>1649.5000000000002</v>
      </c>
      <c r="H293" s="29"/>
      <c r="I293" s="29"/>
    </row>
    <row r="294" spans="1:9" ht="12.75">
      <c r="A294" s="7">
        <f t="shared" si="5"/>
        <v>270</v>
      </c>
      <c r="B294" s="41" t="s">
        <v>414</v>
      </c>
      <c r="C294" s="13">
        <v>964</v>
      </c>
      <c r="D294" s="12" t="s">
        <v>175</v>
      </c>
      <c r="E294" s="3" t="s">
        <v>415</v>
      </c>
      <c r="F294" s="12" t="s">
        <v>333</v>
      </c>
      <c r="G294" s="22">
        <f>G295+G296</f>
        <v>1649.5000000000002</v>
      </c>
      <c r="H294" s="29"/>
      <c r="I294" s="29"/>
    </row>
    <row r="295" spans="1:9" ht="51">
      <c r="A295" s="7">
        <f t="shared" si="5"/>
        <v>271</v>
      </c>
      <c r="B295" s="41" t="s">
        <v>252</v>
      </c>
      <c r="C295" s="13">
        <v>964</v>
      </c>
      <c r="D295" s="12" t="s">
        <v>175</v>
      </c>
      <c r="E295" s="3" t="s">
        <v>416</v>
      </c>
      <c r="F295" s="12" t="s">
        <v>333</v>
      </c>
      <c r="G295" s="22">
        <f>1319.9+254.7</f>
        <v>1574.6000000000001</v>
      </c>
      <c r="H295" s="29"/>
      <c r="I295" s="29"/>
    </row>
    <row r="296" spans="1:9" ht="12.75">
      <c r="A296" s="7">
        <f t="shared" si="5"/>
        <v>272</v>
      </c>
      <c r="B296" s="40" t="s">
        <v>418</v>
      </c>
      <c r="C296" s="13"/>
      <c r="D296" s="12" t="s">
        <v>175</v>
      </c>
      <c r="E296" s="3" t="s">
        <v>417</v>
      </c>
      <c r="F296" s="12" t="s">
        <v>333</v>
      </c>
      <c r="G296" s="22">
        <v>74.9</v>
      </c>
      <c r="H296" s="29"/>
      <c r="I296" s="29"/>
    </row>
    <row r="297" spans="1:9" ht="12.75">
      <c r="A297" s="7">
        <f t="shared" si="5"/>
        <v>273</v>
      </c>
      <c r="B297" s="39" t="s">
        <v>331</v>
      </c>
      <c r="C297" s="11">
        <v>964</v>
      </c>
      <c r="D297" s="12" t="s">
        <v>176</v>
      </c>
      <c r="E297" s="11"/>
      <c r="F297" s="12"/>
      <c r="G297" s="22">
        <f>G298+G302+G307+G311+G315</f>
        <v>7791.799999999999</v>
      </c>
      <c r="H297" s="29"/>
      <c r="I297" s="29"/>
    </row>
    <row r="298" spans="1:9" ht="89.25">
      <c r="A298" s="7">
        <f t="shared" si="5"/>
        <v>274</v>
      </c>
      <c r="B298" s="40" t="s">
        <v>13</v>
      </c>
      <c r="C298" s="13">
        <v>964</v>
      </c>
      <c r="D298" s="12" t="s">
        <v>177</v>
      </c>
      <c r="E298" s="8"/>
      <c r="F298" s="12" t="s">
        <v>1</v>
      </c>
      <c r="G298" s="22">
        <f>G299</f>
        <v>589.3</v>
      </c>
      <c r="H298" s="29"/>
      <c r="I298" s="29"/>
    </row>
    <row r="299" spans="1:9" ht="25.5">
      <c r="A299" s="7">
        <f t="shared" si="5"/>
        <v>275</v>
      </c>
      <c r="B299" s="41" t="s">
        <v>384</v>
      </c>
      <c r="C299" s="13">
        <v>964</v>
      </c>
      <c r="D299" s="12" t="s">
        <v>177</v>
      </c>
      <c r="E299" s="3" t="s">
        <v>385</v>
      </c>
      <c r="F299" s="12" t="s">
        <v>1</v>
      </c>
      <c r="G299" s="22">
        <f>G300</f>
        <v>589.3</v>
      </c>
      <c r="H299" s="29"/>
      <c r="I299" s="29"/>
    </row>
    <row r="300" spans="1:9" ht="12.75">
      <c r="A300" s="7">
        <f t="shared" si="5"/>
        <v>276</v>
      </c>
      <c r="B300" s="41" t="s">
        <v>414</v>
      </c>
      <c r="C300" s="13">
        <v>964</v>
      </c>
      <c r="D300" s="12" t="s">
        <v>177</v>
      </c>
      <c r="E300" s="3" t="s">
        <v>415</v>
      </c>
      <c r="F300" s="12" t="s">
        <v>1</v>
      </c>
      <c r="G300" s="22">
        <f>G301</f>
        <v>589.3</v>
      </c>
      <c r="H300" s="29"/>
      <c r="I300" s="29"/>
    </row>
    <row r="301" spans="1:9" ht="12.75">
      <c r="A301" s="7">
        <f t="shared" si="5"/>
        <v>277</v>
      </c>
      <c r="B301" s="41" t="s">
        <v>418</v>
      </c>
      <c r="C301" s="13">
        <v>964</v>
      </c>
      <c r="D301" s="12" t="s">
        <v>177</v>
      </c>
      <c r="E301" s="3" t="s">
        <v>417</v>
      </c>
      <c r="F301" s="12" t="s">
        <v>1</v>
      </c>
      <c r="G301" s="22">
        <v>589.3</v>
      </c>
      <c r="H301" s="29"/>
      <c r="I301" s="29"/>
    </row>
    <row r="302" spans="1:9" ht="63.75">
      <c r="A302" s="7">
        <f t="shared" si="5"/>
        <v>278</v>
      </c>
      <c r="B302" s="39" t="s">
        <v>65</v>
      </c>
      <c r="C302" s="13">
        <v>964</v>
      </c>
      <c r="D302" s="12" t="s">
        <v>178</v>
      </c>
      <c r="E302" s="11"/>
      <c r="F302" s="12" t="s">
        <v>1</v>
      </c>
      <c r="G302" s="22">
        <f>G303</f>
        <v>5839</v>
      </c>
      <c r="H302" s="29"/>
      <c r="I302" s="29"/>
    </row>
    <row r="303" spans="1:9" ht="25.5">
      <c r="A303" s="7">
        <f t="shared" si="5"/>
        <v>279</v>
      </c>
      <c r="B303" s="41" t="s">
        <v>384</v>
      </c>
      <c r="C303" s="13">
        <v>964</v>
      </c>
      <c r="D303" s="12" t="s">
        <v>178</v>
      </c>
      <c r="E303" s="3" t="s">
        <v>385</v>
      </c>
      <c r="F303" s="12" t="s">
        <v>1</v>
      </c>
      <c r="G303" s="22">
        <f>G304</f>
        <v>5839</v>
      </c>
      <c r="H303" s="29"/>
      <c r="I303" s="29"/>
    </row>
    <row r="304" spans="1:9" ht="12.75">
      <c r="A304" s="7">
        <f t="shared" si="5"/>
        <v>280</v>
      </c>
      <c r="B304" s="41" t="s">
        <v>414</v>
      </c>
      <c r="C304" s="13">
        <v>964</v>
      </c>
      <c r="D304" s="12" t="s">
        <v>178</v>
      </c>
      <c r="E304" s="3" t="s">
        <v>415</v>
      </c>
      <c r="F304" s="12" t="s">
        <v>1</v>
      </c>
      <c r="G304" s="22">
        <f>G305+G306</f>
        <v>5839</v>
      </c>
      <c r="H304" s="29"/>
      <c r="I304" s="29"/>
    </row>
    <row r="305" spans="1:9" ht="51">
      <c r="A305" s="7">
        <f t="shared" si="5"/>
        <v>281</v>
      </c>
      <c r="B305" s="41" t="s">
        <v>252</v>
      </c>
      <c r="C305" s="13">
        <v>964</v>
      </c>
      <c r="D305" s="12" t="s">
        <v>178</v>
      </c>
      <c r="E305" s="3" t="s">
        <v>416</v>
      </c>
      <c r="F305" s="12" t="s">
        <v>1</v>
      </c>
      <c r="G305" s="22">
        <f>5645+12</f>
        <v>5657</v>
      </c>
      <c r="H305" s="29"/>
      <c r="I305" s="29"/>
    </row>
    <row r="306" spans="1:9" ht="12.75">
      <c r="A306" s="7">
        <f t="shared" si="5"/>
        <v>282</v>
      </c>
      <c r="B306" s="40" t="s">
        <v>418</v>
      </c>
      <c r="C306" s="13"/>
      <c r="D306" s="12" t="s">
        <v>178</v>
      </c>
      <c r="E306" s="3" t="s">
        <v>417</v>
      </c>
      <c r="F306" s="12" t="s">
        <v>1</v>
      </c>
      <c r="G306" s="22">
        <f>138.1+43.9</f>
        <v>182</v>
      </c>
      <c r="H306" s="29"/>
      <c r="I306" s="29"/>
    </row>
    <row r="307" spans="1:9" ht="63.75">
      <c r="A307" s="7">
        <f>A306+1</f>
        <v>283</v>
      </c>
      <c r="B307" s="39" t="s">
        <v>66</v>
      </c>
      <c r="C307" s="13">
        <v>964</v>
      </c>
      <c r="D307" s="12" t="s">
        <v>60</v>
      </c>
      <c r="E307" s="11"/>
      <c r="F307" s="12" t="s">
        <v>1</v>
      </c>
      <c r="G307" s="22">
        <f>G308</f>
        <v>434</v>
      </c>
      <c r="H307" s="29"/>
      <c r="I307" s="29"/>
    </row>
    <row r="308" spans="1:9" ht="25.5">
      <c r="A308" s="7">
        <f aca="true" t="shared" si="6" ref="A308:A402">A307+1</f>
        <v>284</v>
      </c>
      <c r="B308" s="41" t="s">
        <v>384</v>
      </c>
      <c r="C308" s="13">
        <v>964</v>
      </c>
      <c r="D308" s="12" t="s">
        <v>60</v>
      </c>
      <c r="E308" s="3" t="s">
        <v>385</v>
      </c>
      <c r="F308" s="12" t="s">
        <v>1</v>
      </c>
      <c r="G308" s="22">
        <f>G309</f>
        <v>434</v>
      </c>
      <c r="H308" s="29"/>
      <c r="I308" s="29"/>
    </row>
    <row r="309" spans="1:9" ht="12.75">
      <c r="A309" s="7">
        <f t="shared" si="6"/>
        <v>285</v>
      </c>
      <c r="B309" s="41" t="s">
        <v>414</v>
      </c>
      <c r="C309" s="13">
        <v>964</v>
      </c>
      <c r="D309" s="12" t="s">
        <v>60</v>
      </c>
      <c r="E309" s="3" t="s">
        <v>415</v>
      </c>
      <c r="F309" s="12" t="s">
        <v>1</v>
      </c>
      <c r="G309" s="22">
        <f>G310</f>
        <v>434</v>
      </c>
      <c r="H309" s="29"/>
      <c r="I309" s="29"/>
    </row>
    <row r="310" spans="1:9" ht="51">
      <c r="A310" s="7">
        <f t="shared" si="6"/>
        <v>286</v>
      </c>
      <c r="B310" s="41" t="s">
        <v>252</v>
      </c>
      <c r="C310" s="13">
        <v>964</v>
      </c>
      <c r="D310" s="12" t="s">
        <v>60</v>
      </c>
      <c r="E310" s="3" t="s">
        <v>416</v>
      </c>
      <c r="F310" s="12" t="s">
        <v>1</v>
      </c>
      <c r="G310" s="22">
        <f>394.4+9.2+30.3+0.1</f>
        <v>434</v>
      </c>
      <c r="H310" s="29"/>
      <c r="I310" s="29"/>
    </row>
    <row r="311" spans="1:9" ht="102">
      <c r="A311" s="7">
        <f t="shared" si="6"/>
        <v>287</v>
      </c>
      <c r="B311" s="53" t="s">
        <v>94</v>
      </c>
      <c r="C311" s="13">
        <v>964</v>
      </c>
      <c r="D311" s="12" t="s">
        <v>95</v>
      </c>
      <c r="E311" s="11"/>
      <c r="F311" s="12" t="s">
        <v>1</v>
      </c>
      <c r="G311" s="22">
        <f>G312</f>
        <v>302.5999999999999</v>
      </c>
      <c r="H311" s="29"/>
      <c r="I311" s="29"/>
    </row>
    <row r="312" spans="1:9" ht="25.5">
      <c r="A312" s="7">
        <f t="shared" si="6"/>
        <v>288</v>
      </c>
      <c r="B312" s="41" t="s">
        <v>384</v>
      </c>
      <c r="C312" s="13">
        <v>964</v>
      </c>
      <c r="D312" s="12" t="s">
        <v>95</v>
      </c>
      <c r="E312" s="3" t="s">
        <v>385</v>
      </c>
      <c r="F312" s="12" t="s">
        <v>1</v>
      </c>
      <c r="G312" s="22">
        <f>G313</f>
        <v>302.5999999999999</v>
      </c>
      <c r="H312" s="29"/>
      <c r="I312" s="29"/>
    </row>
    <row r="313" spans="1:9" ht="12.75">
      <c r="A313" s="7">
        <f t="shared" si="6"/>
        <v>289</v>
      </c>
      <c r="B313" s="41" t="s">
        <v>414</v>
      </c>
      <c r="C313" s="13">
        <v>964</v>
      </c>
      <c r="D313" s="12" t="s">
        <v>95</v>
      </c>
      <c r="E313" s="3" t="s">
        <v>415</v>
      </c>
      <c r="F313" s="12" t="s">
        <v>1</v>
      </c>
      <c r="G313" s="22">
        <f>G314</f>
        <v>302.5999999999999</v>
      </c>
      <c r="H313" s="29"/>
      <c r="I313" s="29"/>
    </row>
    <row r="314" spans="1:9" ht="51">
      <c r="A314" s="7">
        <f t="shared" si="6"/>
        <v>290</v>
      </c>
      <c r="B314" s="41" t="s">
        <v>252</v>
      </c>
      <c r="C314" s="13">
        <v>964</v>
      </c>
      <c r="D314" s="12" t="s">
        <v>95</v>
      </c>
      <c r="E314" s="3" t="s">
        <v>416</v>
      </c>
      <c r="F314" s="12" t="s">
        <v>1</v>
      </c>
      <c r="G314" s="22">
        <f>277.4+5.9+19.4-0.1</f>
        <v>302.5999999999999</v>
      </c>
      <c r="H314" s="29"/>
      <c r="I314" s="29"/>
    </row>
    <row r="315" spans="1:9" ht="63.75">
      <c r="A315" s="7">
        <f t="shared" si="6"/>
        <v>291</v>
      </c>
      <c r="B315" s="39" t="s">
        <v>332</v>
      </c>
      <c r="C315" s="13">
        <v>964</v>
      </c>
      <c r="D315" s="12" t="s">
        <v>179</v>
      </c>
      <c r="E315" s="11"/>
      <c r="F315" s="12" t="s">
        <v>1</v>
      </c>
      <c r="G315" s="22">
        <f>G316</f>
        <v>626.9</v>
      </c>
      <c r="H315" s="29"/>
      <c r="I315" s="29"/>
    </row>
    <row r="316" spans="1:9" ht="25.5">
      <c r="A316" s="7">
        <f t="shared" si="6"/>
        <v>292</v>
      </c>
      <c r="B316" s="41" t="s">
        <v>384</v>
      </c>
      <c r="C316" s="13">
        <v>964</v>
      </c>
      <c r="D316" s="12" t="s">
        <v>179</v>
      </c>
      <c r="E316" s="3" t="s">
        <v>385</v>
      </c>
      <c r="F316" s="12" t="s">
        <v>1</v>
      </c>
      <c r="G316" s="22">
        <f>G317</f>
        <v>626.9</v>
      </c>
      <c r="H316" s="29"/>
      <c r="I316" s="29"/>
    </row>
    <row r="317" spans="1:9" ht="12.75">
      <c r="A317" s="7">
        <f t="shared" si="6"/>
        <v>293</v>
      </c>
      <c r="B317" s="41" t="s">
        <v>414</v>
      </c>
      <c r="C317" s="13">
        <v>964</v>
      </c>
      <c r="D317" s="12" t="s">
        <v>179</v>
      </c>
      <c r="E317" s="3" t="s">
        <v>415</v>
      </c>
      <c r="F317" s="12" t="s">
        <v>1</v>
      </c>
      <c r="G317" s="22">
        <f>G318</f>
        <v>626.9</v>
      </c>
      <c r="H317" s="29"/>
      <c r="I317" s="29"/>
    </row>
    <row r="318" spans="1:9" ht="12.75">
      <c r="A318" s="7">
        <f t="shared" si="6"/>
        <v>294</v>
      </c>
      <c r="B318" s="41" t="s">
        <v>418</v>
      </c>
      <c r="C318" s="13">
        <v>964</v>
      </c>
      <c r="D318" s="12" t="s">
        <v>179</v>
      </c>
      <c r="E318" s="3" t="s">
        <v>417</v>
      </c>
      <c r="F318" s="12" t="s">
        <v>1</v>
      </c>
      <c r="G318" s="22">
        <f>600+4.9+22</f>
        <v>626.9</v>
      </c>
      <c r="H318" s="29"/>
      <c r="I318" s="29"/>
    </row>
    <row r="319" spans="1:9" ht="25.5">
      <c r="A319" s="7">
        <f t="shared" si="6"/>
        <v>295</v>
      </c>
      <c r="B319" s="39" t="s">
        <v>129</v>
      </c>
      <c r="C319" s="13">
        <v>964</v>
      </c>
      <c r="D319" s="12" t="s">
        <v>180</v>
      </c>
      <c r="E319" s="11"/>
      <c r="F319" s="12" t="s">
        <v>382</v>
      </c>
      <c r="G319" s="22">
        <f>G320+G325+G333+G329</f>
        <v>12997.9</v>
      </c>
      <c r="H319" s="29"/>
      <c r="I319" s="29"/>
    </row>
    <row r="320" spans="1:9" ht="89.25">
      <c r="A320" s="7">
        <f t="shared" si="6"/>
        <v>296</v>
      </c>
      <c r="B320" s="39" t="s">
        <v>131</v>
      </c>
      <c r="C320" s="13">
        <v>964</v>
      </c>
      <c r="D320" s="12" t="s">
        <v>181</v>
      </c>
      <c r="E320" s="11"/>
      <c r="F320" s="12" t="s">
        <v>382</v>
      </c>
      <c r="G320" s="22">
        <f>G321</f>
        <v>11479.8</v>
      </c>
      <c r="H320" s="29"/>
      <c r="I320" s="29"/>
    </row>
    <row r="321" spans="1:9" ht="25.5">
      <c r="A321" s="7">
        <f t="shared" si="6"/>
        <v>297</v>
      </c>
      <c r="B321" s="41" t="s">
        <v>384</v>
      </c>
      <c r="C321" s="13">
        <v>964</v>
      </c>
      <c r="D321" s="12" t="s">
        <v>181</v>
      </c>
      <c r="E321" s="3" t="s">
        <v>385</v>
      </c>
      <c r="F321" s="17" t="s">
        <v>382</v>
      </c>
      <c r="G321" s="22">
        <f>G322</f>
        <v>11479.8</v>
      </c>
      <c r="H321" s="29"/>
      <c r="I321" s="29"/>
    </row>
    <row r="322" spans="1:9" ht="12.75">
      <c r="A322" s="7">
        <f t="shared" si="6"/>
        <v>298</v>
      </c>
      <c r="B322" s="41" t="s">
        <v>386</v>
      </c>
      <c r="C322" s="13">
        <v>964</v>
      </c>
      <c r="D322" s="12" t="s">
        <v>181</v>
      </c>
      <c r="E322" s="3" t="s">
        <v>387</v>
      </c>
      <c r="F322" s="17" t="s">
        <v>382</v>
      </c>
      <c r="G322" s="22">
        <f>G323+G324</f>
        <v>11479.8</v>
      </c>
      <c r="H322" s="29"/>
      <c r="I322" s="29"/>
    </row>
    <row r="323" spans="1:9" ht="51">
      <c r="A323" s="7">
        <f t="shared" si="6"/>
        <v>299</v>
      </c>
      <c r="B323" s="41" t="s">
        <v>250</v>
      </c>
      <c r="C323" s="13">
        <v>964</v>
      </c>
      <c r="D323" s="12" t="s">
        <v>181</v>
      </c>
      <c r="E323" s="3" t="s">
        <v>388</v>
      </c>
      <c r="F323" s="17" t="s">
        <v>382</v>
      </c>
      <c r="G323" s="22">
        <v>11300.5</v>
      </c>
      <c r="H323" s="29"/>
      <c r="I323" s="29"/>
    </row>
    <row r="324" spans="1:9" ht="12.75">
      <c r="A324" s="7">
        <f t="shared" si="6"/>
        <v>300</v>
      </c>
      <c r="B324" s="40" t="s">
        <v>389</v>
      </c>
      <c r="C324" s="13"/>
      <c r="D324" s="12" t="s">
        <v>181</v>
      </c>
      <c r="E324" s="3" t="s">
        <v>390</v>
      </c>
      <c r="F324" s="17" t="s">
        <v>382</v>
      </c>
      <c r="G324" s="22">
        <v>179.3</v>
      </c>
      <c r="H324" s="29"/>
      <c r="I324" s="29"/>
    </row>
    <row r="325" spans="1:9" ht="89.25">
      <c r="A325" s="7">
        <f t="shared" si="6"/>
        <v>301</v>
      </c>
      <c r="B325" s="39" t="s">
        <v>67</v>
      </c>
      <c r="C325" s="13">
        <v>964</v>
      </c>
      <c r="D325" s="12" t="s">
        <v>59</v>
      </c>
      <c r="E325" s="11"/>
      <c r="F325" s="12" t="s">
        <v>382</v>
      </c>
      <c r="G325" s="22">
        <f>G326</f>
        <v>1184</v>
      </c>
      <c r="H325" s="29"/>
      <c r="I325" s="29"/>
    </row>
    <row r="326" spans="1:9" ht="25.5">
      <c r="A326" s="7">
        <f t="shared" si="6"/>
        <v>302</v>
      </c>
      <c r="B326" s="41" t="s">
        <v>384</v>
      </c>
      <c r="C326" s="13">
        <v>964</v>
      </c>
      <c r="D326" s="12" t="s">
        <v>59</v>
      </c>
      <c r="E326" s="3" t="s">
        <v>385</v>
      </c>
      <c r="F326" s="17" t="s">
        <v>382</v>
      </c>
      <c r="G326" s="22">
        <f>G327</f>
        <v>1184</v>
      </c>
      <c r="H326" s="29"/>
      <c r="I326" s="29"/>
    </row>
    <row r="327" spans="1:9" ht="12.75">
      <c r="A327" s="7">
        <f t="shared" si="6"/>
        <v>303</v>
      </c>
      <c r="B327" s="41" t="s">
        <v>386</v>
      </c>
      <c r="C327" s="13">
        <v>964</v>
      </c>
      <c r="D327" s="12" t="s">
        <v>59</v>
      </c>
      <c r="E327" s="3" t="s">
        <v>387</v>
      </c>
      <c r="F327" s="17" t="s">
        <v>382</v>
      </c>
      <c r="G327" s="22">
        <f>G328</f>
        <v>1184</v>
      </c>
      <c r="H327" s="29"/>
      <c r="I327" s="29"/>
    </row>
    <row r="328" spans="1:9" ht="51">
      <c r="A328" s="7">
        <f t="shared" si="6"/>
        <v>304</v>
      </c>
      <c r="B328" s="41" t="s">
        <v>250</v>
      </c>
      <c r="C328" s="13">
        <v>964</v>
      </c>
      <c r="D328" s="12" t="s">
        <v>59</v>
      </c>
      <c r="E328" s="3" t="s">
        <v>388</v>
      </c>
      <c r="F328" s="17" t="s">
        <v>382</v>
      </c>
      <c r="G328" s="22">
        <f>1035.4+34.5+114.1</f>
        <v>1184</v>
      </c>
      <c r="H328" s="29"/>
      <c r="I328" s="29"/>
    </row>
    <row r="329" spans="1:9" ht="114.75">
      <c r="A329" s="7">
        <f t="shared" si="6"/>
        <v>305</v>
      </c>
      <c r="B329" s="53" t="s">
        <v>96</v>
      </c>
      <c r="C329" s="13"/>
      <c r="D329" s="12" t="s">
        <v>97</v>
      </c>
      <c r="E329" s="11"/>
      <c r="F329" s="12" t="s">
        <v>382</v>
      </c>
      <c r="G329" s="22">
        <f>G330</f>
        <v>270.6</v>
      </c>
      <c r="H329" s="29"/>
      <c r="I329" s="29"/>
    </row>
    <row r="330" spans="1:9" ht="25.5">
      <c r="A330" s="7">
        <f t="shared" si="6"/>
        <v>306</v>
      </c>
      <c r="B330" s="41" t="s">
        <v>384</v>
      </c>
      <c r="C330" s="13"/>
      <c r="D330" s="12" t="s">
        <v>97</v>
      </c>
      <c r="E330" s="3" t="s">
        <v>385</v>
      </c>
      <c r="F330" s="17" t="s">
        <v>382</v>
      </c>
      <c r="G330" s="22">
        <f>G331</f>
        <v>270.6</v>
      </c>
      <c r="H330" s="29"/>
      <c r="I330" s="29"/>
    </row>
    <row r="331" spans="1:9" ht="12.75">
      <c r="A331" s="7">
        <f t="shared" si="6"/>
        <v>307</v>
      </c>
      <c r="B331" s="41" t="s">
        <v>386</v>
      </c>
      <c r="C331" s="13"/>
      <c r="D331" s="12" t="s">
        <v>97</v>
      </c>
      <c r="E331" s="3" t="s">
        <v>387</v>
      </c>
      <c r="F331" s="17" t="s">
        <v>382</v>
      </c>
      <c r="G331" s="22">
        <f>G332</f>
        <v>270.6</v>
      </c>
      <c r="H331" s="29"/>
      <c r="I331" s="29"/>
    </row>
    <row r="332" spans="1:9" ht="51">
      <c r="A332" s="7">
        <f t="shared" si="6"/>
        <v>308</v>
      </c>
      <c r="B332" s="41" t="s">
        <v>250</v>
      </c>
      <c r="C332" s="13"/>
      <c r="D332" s="12" t="s">
        <v>97</v>
      </c>
      <c r="E332" s="3" t="s">
        <v>388</v>
      </c>
      <c r="F332" s="17" t="s">
        <v>382</v>
      </c>
      <c r="G332" s="22">
        <v>270.6</v>
      </c>
      <c r="H332" s="29"/>
      <c r="I332" s="29"/>
    </row>
    <row r="333" spans="1:9" ht="114.75">
      <c r="A333" s="7">
        <f>A328+1</f>
        <v>305</v>
      </c>
      <c r="B333" s="53" t="s">
        <v>96</v>
      </c>
      <c r="C333" s="13">
        <v>964</v>
      </c>
      <c r="D333" s="12" t="s">
        <v>98</v>
      </c>
      <c r="E333" s="11"/>
      <c r="F333" s="12" t="s">
        <v>382</v>
      </c>
      <c r="G333" s="22">
        <f>G334</f>
        <v>63.50000000000001</v>
      </c>
      <c r="H333" s="29"/>
      <c r="I333" s="29"/>
    </row>
    <row r="334" spans="1:9" ht="25.5">
      <c r="A334" s="7">
        <f t="shared" si="6"/>
        <v>306</v>
      </c>
      <c r="B334" s="41" t="s">
        <v>384</v>
      </c>
      <c r="C334" s="13">
        <v>964</v>
      </c>
      <c r="D334" s="12" t="s">
        <v>98</v>
      </c>
      <c r="E334" s="3" t="s">
        <v>385</v>
      </c>
      <c r="F334" s="17" t="s">
        <v>382</v>
      </c>
      <c r="G334" s="22">
        <f>G335</f>
        <v>63.50000000000001</v>
      </c>
      <c r="H334" s="29"/>
      <c r="I334" s="29"/>
    </row>
    <row r="335" spans="1:9" ht="12.75">
      <c r="A335" s="7">
        <f t="shared" si="6"/>
        <v>307</v>
      </c>
      <c r="B335" s="41" t="s">
        <v>386</v>
      </c>
      <c r="C335" s="13">
        <v>964</v>
      </c>
      <c r="D335" s="12" t="s">
        <v>98</v>
      </c>
      <c r="E335" s="3" t="s">
        <v>387</v>
      </c>
      <c r="F335" s="17" t="s">
        <v>382</v>
      </c>
      <c r="G335" s="22">
        <f>G336</f>
        <v>63.50000000000001</v>
      </c>
      <c r="H335" s="29"/>
      <c r="I335" s="29"/>
    </row>
    <row r="336" spans="1:9" ht="51">
      <c r="A336" s="7">
        <f t="shared" si="6"/>
        <v>308</v>
      </c>
      <c r="B336" s="41" t="s">
        <v>250</v>
      </c>
      <c r="C336" s="13">
        <v>964</v>
      </c>
      <c r="D336" s="12" t="s">
        <v>98</v>
      </c>
      <c r="E336" s="3" t="s">
        <v>388</v>
      </c>
      <c r="F336" s="17" t="s">
        <v>382</v>
      </c>
      <c r="G336" s="22">
        <f>58.2+1.2+4.1</f>
        <v>63.50000000000001</v>
      </c>
      <c r="H336" s="29"/>
      <c r="I336" s="29"/>
    </row>
    <row r="337" spans="1:9" ht="25.5">
      <c r="A337" s="7">
        <f t="shared" si="6"/>
        <v>309</v>
      </c>
      <c r="B337" s="39" t="s">
        <v>408</v>
      </c>
      <c r="C337" s="13">
        <v>964</v>
      </c>
      <c r="D337" s="12" t="s">
        <v>182</v>
      </c>
      <c r="E337" s="11"/>
      <c r="F337" s="12" t="s">
        <v>335</v>
      </c>
      <c r="G337" s="22">
        <f>G338</f>
        <v>1791.2</v>
      </c>
      <c r="H337" s="29"/>
      <c r="I337" s="29"/>
    </row>
    <row r="338" spans="1:9" ht="76.5">
      <c r="A338" s="7">
        <f t="shared" si="6"/>
        <v>310</v>
      </c>
      <c r="B338" s="39" t="s">
        <v>336</v>
      </c>
      <c r="C338" s="13">
        <v>964</v>
      </c>
      <c r="D338" s="12" t="s">
        <v>174</v>
      </c>
      <c r="E338" s="11"/>
      <c r="F338" s="12" t="s">
        <v>335</v>
      </c>
      <c r="G338" s="22">
        <f>G339+G341</f>
        <v>1791.2</v>
      </c>
      <c r="H338" s="29"/>
      <c r="I338" s="29"/>
    </row>
    <row r="339" spans="1:9" ht="51">
      <c r="A339" s="7">
        <f t="shared" si="6"/>
        <v>311</v>
      </c>
      <c r="B339" s="41" t="s">
        <v>351</v>
      </c>
      <c r="C339" s="13">
        <v>964</v>
      </c>
      <c r="D339" s="12" t="s">
        <v>174</v>
      </c>
      <c r="E339" s="3" t="s">
        <v>352</v>
      </c>
      <c r="F339" s="12" t="s">
        <v>335</v>
      </c>
      <c r="G339" s="22">
        <f>G340</f>
        <v>1733.8</v>
      </c>
      <c r="H339" s="29"/>
      <c r="I339" s="29"/>
    </row>
    <row r="340" spans="1:9" ht="25.5">
      <c r="A340" s="7">
        <f t="shared" si="6"/>
        <v>312</v>
      </c>
      <c r="B340" s="41" t="s">
        <v>353</v>
      </c>
      <c r="C340" s="13">
        <v>964</v>
      </c>
      <c r="D340" s="12" t="s">
        <v>174</v>
      </c>
      <c r="E340" s="3" t="s">
        <v>354</v>
      </c>
      <c r="F340" s="12" t="s">
        <v>335</v>
      </c>
      <c r="G340" s="22">
        <v>1733.8</v>
      </c>
      <c r="H340" s="29"/>
      <c r="I340" s="29"/>
    </row>
    <row r="341" spans="1:9" ht="25.5">
      <c r="A341" s="7">
        <f t="shared" si="6"/>
        <v>313</v>
      </c>
      <c r="B341" s="41" t="s">
        <v>355</v>
      </c>
      <c r="C341" s="13">
        <v>964</v>
      </c>
      <c r="D341" s="12" t="s">
        <v>174</v>
      </c>
      <c r="E341" s="3" t="s">
        <v>356</v>
      </c>
      <c r="F341" s="12" t="s">
        <v>335</v>
      </c>
      <c r="G341" s="22">
        <f>G342</f>
        <v>57.400000000000006</v>
      </c>
      <c r="H341" s="29"/>
      <c r="I341" s="29"/>
    </row>
    <row r="342" spans="1:9" ht="25.5">
      <c r="A342" s="7">
        <f t="shared" si="6"/>
        <v>314</v>
      </c>
      <c r="B342" s="41" t="s">
        <v>357</v>
      </c>
      <c r="C342" s="13">
        <v>964</v>
      </c>
      <c r="D342" s="12" t="s">
        <v>174</v>
      </c>
      <c r="E342" s="3" t="s">
        <v>358</v>
      </c>
      <c r="F342" s="12" t="s">
        <v>335</v>
      </c>
      <c r="G342" s="22">
        <f>21.8+22.3+1.5+11.8</f>
        <v>57.400000000000006</v>
      </c>
      <c r="H342" s="29"/>
      <c r="I342" s="29"/>
    </row>
    <row r="343" spans="1:9" ht="38.25">
      <c r="A343" s="7">
        <f t="shared" si="6"/>
        <v>315</v>
      </c>
      <c r="B343" s="38" t="s">
        <v>338</v>
      </c>
      <c r="C343" s="9">
        <v>938</v>
      </c>
      <c r="D343" s="10" t="s">
        <v>183</v>
      </c>
      <c r="E343" s="9"/>
      <c r="F343" s="10"/>
      <c r="G343" s="31">
        <f>G344+G351+G354</f>
        <v>16689.9</v>
      </c>
      <c r="H343" s="29"/>
      <c r="I343" s="29"/>
    </row>
    <row r="344" spans="1:9" ht="38.25">
      <c r="A344" s="7">
        <f t="shared" si="6"/>
        <v>316</v>
      </c>
      <c r="B344" s="55" t="s">
        <v>99</v>
      </c>
      <c r="C344" s="11"/>
      <c r="D344" s="12" t="s">
        <v>101</v>
      </c>
      <c r="E344" s="11"/>
      <c r="F344" s="12" t="s">
        <v>102</v>
      </c>
      <c r="G344" s="22">
        <f>G348+G345</f>
        <v>5353.9</v>
      </c>
      <c r="H344" s="29"/>
      <c r="I344" s="29"/>
    </row>
    <row r="345" spans="1:9" ht="114.75">
      <c r="A345" s="7">
        <f t="shared" si="6"/>
        <v>317</v>
      </c>
      <c r="B345" s="53" t="s">
        <v>327</v>
      </c>
      <c r="C345" s="11"/>
      <c r="D345" s="12" t="s">
        <v>328</v>
      </c>
      <c r="E345" s="11"/>
      <c r="F345" s="12" t="s">
        <v>102</v>
      </c>
      <c r="G345" s="22">
        <f>G346</f>
        <v>3209.1</v>
      </c>
      <c r="H345" s="29"/>
      <c r="I345" s="29"/>
    </row>
    <row r="346" spans="1:9" ht="25.5">
      <c r="A346" s="7">
        <f t="shared" si="6"/>
        <v>318</v>
      </c>
      <c r="B346" s="41" t="s">
        <v>355</v>
      </c>
      <c r="C346" s="11"/>
      <c r="D346" s="12" t="s">
        <v>328</v>
      </c>
      <c r="E346" s="11">
        <v>200</v>
      </c>
      <c r="F346" s="12" t="s">
        <v>102</v>
      </c>
      <c r="G346" s="22">
        <f>G347</f>
        <v>3209.1</v>
      </c>
      <c r="H346" s="29"/>
      <c r="I346" s="29"/>
    </row>
    <row r="347" spans="1:9" ht="25.5">
      <c r="A347" s="7">
        <f t="shared" si="6"/>
        <v>319</v>
      </c>
      <c r="B347" s="41" t="s">
        <v>357</v>
      </c>
      <c r="C347" s="11"/>
      <c r="D347" s="12" t="s">
        <v>328</v>
      </c>
      <c r="E347" s="11">
        <v>240</v>
      </c>
      <c r="F347" s="12" t="s">
        <v>102</v>
      </c>
      <c r="G347" s="22">
        <v>3209.1</v>
      </c>
      <c r="H347" s="29"/>
      <c r="I347" s="29"/>
    </row>
    <row r="348" spans="1:9" ht="114.75">
      <c r="A348" s="7">
        <f t="shared" si="6"/>
        <v>320</v>
      </c>
      <c r="B348" s="53" t="s">
        <v>100</v>
      </c>
      <c r="C348" s="11"/>
      <c r="D348" s="11" t="s">
        <v>403</v>
      </c>
      <c r="E348" s="11"/>
      <c r="F348" s="12" t="s">
        <v>102</v>
      </c>
      <c r="G348" s="22">
        <f>G349</f>
        <v>2144.8</v>
      </c>
      <c r="H348" s="29"/>
      <c r="I348" s="29"/>
    </row>
    <row r="349" spans="1:9" ht="25.5">
      <c r="A349" s="7">
        <f t="shared" si="6"/>
        <v>321</v>
      </c>
      <c r="B349" s="39" t="s">
        <v>372</v>
      </c>
      <c r="C349" s="11"/>
      <c r="D349" s="11" t="s">
        <v>403</v>
      </c>
      <c r="E349" s="11">
        <v>400</v>
      </c>
      <c r="F349" s="12" t="s">
        <v>102</v>
      </c>
      <c r="G349" s="22">
        <f>G350</f>
        <v>2144.8</v>
      </c>
      <c r="H349" s="29"/>
      <c r="I349" s="29"/>
    </row>
    <row r="350" spans="1:9" ht="12.75">
      <c r="A350" s="7">
        <f t="shared" si="6"/>
        <v>322</v>
      </c>
      <c r="B350" s="43" t="s">
        <v>381</v>
      </c>
      <c r="C350" s="11"/>
      <c r="D350" s="11" t="s">
        <v>403</v>
      </c>
      <c r="E350" s="11">
        <v>410</v>
      </c>
      <c r="F350" s="12" t="s">
        <v>102</v>
      </c>
      <c r="G350" s="22">
        <v>2144.8</v>
      </c>
      <c r="H350" s="29"/>
      <c r="I350" s="29"/>
    </row>
    <row r="351" spans="1:9" ht="12.75">
      <c r="A351" s="7">
        <f t="shared" si="6"/>
        <v>323</v>
      </c>
      <c r="B351" s="39" t="s">
        <v>48</v>
      </c>
      <c r="C351" s="11">
        <v>906</v>
      </c>
      <c r="D351" s="12" t="s">
        <v>184</v>
      </c>
      <c r="E351" s="11"/>
      <c r="F351" s="12" t="s">
        <v>15</v>
      </c>
      <c r="G351" s="22">
        <f>G352</f>
        <v>1560</v>
      </c>
      <c r="H351" s="29"/>
      <c r="I351" s="29"/>
    </row>
    <row r="352" spans="1:9" ht="63.75">
      <c r="A352" s="7">
        <f t="shared" si="6"/>
        <v>324</v>
      </c>
      <c r="B352" s="42" t="s">
        <v>49</v>
      </c>
      <c r="C352" s="11">
        <v>906</v>
      </c>
      <c r="D352" s="11" t="s">
        <v>405</v>
      </c>
      <c r="E352" s="11"/>
      <c r="F352" s="12" t="s">
        <v>15</v>
      </c>
      <c r="G352" s="22">
        <f>G353</f>
        <v>1560</v>
      </c>
      <c r="H352" s="29"/>
      <c r="I352" s="29"/>
    </row>
    <row r="353" spans="1:9" ht="25.5">
      <c r="A353" s="7">
        <f t="shared" si="6"/>
        <v>325</v>
      </c>
      <c r="B353" s="39" t="s">
        <v>314</v>
      </c>
      <c r="C353" s="11">
        <v>906</v>
      </c>
      <c r="D353" s="11" t="s">
        <v>405</v>
      </c>
      <c r="E353" s="11">
        <v>320</v>
      </c>
      <c r="F353" s="12" t="s">
        <v>15</v>
      </c>
      <c r="G353" s="22">
        <v>1560</v>
      </c>
      <c r="H353" s="29"/>
      <c r="I353" s="29"/>
    </row>
    <row r="354" spans="1:9" ht="38.25">
      <c r="A354" s="7">
        <f t="shared" si="6"/>
        <v>326</v>
      </c>
      <c r="B354" s="39" t="s">
        <v>338</v>
      </c>
      <c r="C354" s="11"/>
      <c r="D354" s="11" t="s">
        <v>251</v>
      </c>
      <c r="E354" s="11"/>
      <c r="F354" s="12"/>
      <c r="G354" s="22">
        <f>G367+G358+G361+G364+G355</f>
        <v>9776</v>
      </c>
      <c r="H354" s="29"/>
      <c r="I354" s="29"/>
    </row>
    <row r="355" spans="1:9" ht="127.5" hidden="1">
      <c r="A355" s="7">
        <f t="shared" si="6"/>
        <v>327</v>
      </c>
      <c r="B355" s="75" t="s">
        <v>208</v>
      </c>
      <c r="C355" s="11"/>
      <c r="D355" s="11" t="s">
        <v>209</v>
      </c>
      <c r="E355" s="22"/>
      <c r="F355" s="12" t="s">
        <v>102</v>
      </c>
      <c r="G355" s="22">
        <f>G356</f>
        <v>0</v>
      </c>
      <c r="H355" s="29"/>
      <c r="I355" s="29"/>
    </row>
    <row r="356" spans="1:9" ht="25.5" hidden="1">
      <c r="A356" s="7">
        <f t="shared" si="6"/>
        <v>328</v>
      </c>
      <c r="B356" s="72" t="s">
        <v>372</v>
      </c>
      <c r="C356" s="11"/>
      <c r="D356" s="11" t="s">
        <v>209</v>
      </c>
      <c r="E356" s="22">
        <v>400</v>
      </c>
      <c r="F356" s="12" t="s">
        <v>102</v>
      </c>
      <c r="G356" s="22">
        <f>G357</f>
        <v>0</v>
      </c>
      <c r="H356" s="29"/>
      <c r="I356" s="29"/>
    </row>
    <row r="357" spans="1:9" ht="38.25" hidden="1">
      <c r="A357" s="7">
        <f t="shared" si="6"/>
        <v>329</v>
      </c>
      <c r="B357" s="39" t="s">
        <v>68</v>
      </c>
      <c r="C357" s="11"/>
      <c r="D357" s="11" t="s">
        <v>209</v>
      </c>
      <c r="E357" s="22">
        <v>412</v>
      </c>
      <c r="F357" s="12" t="s">
        <v>102</v>
      </c>
      <c r="G357" s="22">
        <v>0</v>
      </c>
      <c r="H357" s="29"/>
      <c r="I357" s="29"/>
    </row>
    <row r="358" spans="1:9" ht="114.75">
      <c r="A358" s="7">
        <f>A354+1</f>
        <v>327</v>
      </c>
      <c r="B358" s="55" t="s">
        <v>319</v>
      </c>
      <c r="C358" s="11"/>
      <c r="D358" s="11" t="s">
        <v>322</v>
      </c>
      <c r="E358" s="22"/>
      <c r="F358" s="12" t="s">
        <v>380</v>
      </c>
      <c r="G358" s="22">
        <f>G359</f>
        <v>1900</v>
      </c>
      <c r="H358" s="29"/>
      <c r="I358" s="29"/>
    </row>
    <row r="359" spans="1:9" ht="25.5">
      <c r="A359" s="7">
        <f t="shared" si="6"/>
        <v>328</v>
      </c>
      <c r="B359" s="41" t="s">
        <v>355</v>
      </c>
      <c r="C359" s="11"/>
      <c r="D359" s="11" t="s">
        <v>322</v>
      </c>
      <c r="E359" s="22">
        <v>200</v>
      </c>
      <c r="F359" s="12" t="s">
        <v>380</v>
      </c>
      <c r="G359" s="22">
        <f>G360</f>
        <v>1900</v>
      </c>
      <c r="H359" s="29"/>
      <c r="I359" s="29"/>
    </row>
    <row r="360" spans="1:9" ht="25.5">
      <c r="A360" s="7">
        <f t="shared" si="6"/>
        <v>329</v>
      </c>
      <c r="B360" s="41" t="s">
        <v>357</v>
      </c>
      <c r="C360" s="11"/>
      <c r="D360" s="11" t="s">
        <v>322</v>
      </c>
      <c r="E360" s="22">
        <v>240</v>
      </c>
      <c r="F360" s="12" t="s">
        <v>380</v>
      </c>
      <c r="G360" s="22">
        <v>1900</v>
      </c>
      <c r="H360" s="29"/>
      <c r="I360" s="29"/>
    </row>
    <row r="361" spans="1:9" ht="89.25">
      <c r="A361" s="7">
        <f t="shared" si="6"/>
        <v>330</v>
      </c>
      <c r="B361" s="55" t="s">
        <v>320</v>
      </c>
      <c r="C361" s="11"/>
      <c r="D361" s="11" t="s">
        <v>323</v>
      </c>
      <c r="E361" s="22"/>
      <c r="F361" s="12" t="s">
        <v>380</v>
      </c>
      <c r="G361" s="22">
        <f>G362</f>
        <v>100</v>
      </c>
      <c r="H361" s="29"/>
      <c r="I361" s="29"/>
    </row>
    <row r="362" spans="1:9" ht="25.5">
      <c r="A362" s="7">
        <f t="shared" si="6"/>
        <v>331</v>
      </c>
      <c r="B362" s="41" t="s">
        <v>355</v>
      </c>
      <c r="C362" s="11"/>
      <c r="D362" s="11" t="s">
        <v>323</v>
      </c>
      <c r="E362" s="22">
        <v>200</v>
      </c>
      <c r="F362" s="12" t="s">
        <v>380</v>
      </c>
      <c r="G362" s="22">
        <f>G363</f>
        <v>100</v>
      </c>
      <c r="H362" s="29"/>
      <c r="I362" s="29"/>
    </row>
    <row r="363" spans="1:9" ht="25.5">
      <c r="A363" s="7">
        <f t="shared" si="6"/>
        <v>332</v>
      </c>
      <c r="B363" s="41" t="s">
        <v>357</v>
      </c>
      <c r="C363" s="11"/>
      <c r="D363" s="11" t="s">
        <v>323</v>
      </c>
      <c r="E363" s="22">
        <v>240</v>
      </c>
      <c r="F363" s="12" t="s">
        <v>380</v>
      </c>
      <c r="G363" s="22">
        <v>100</v>
      </c>
      <c r="H363" s="29"/>
      <c r="I363" s="29"/>
    </row>
    <row r="364" spans="1:9" ht="102">
      <c r="A364" s="7">
        <f t="shared" si="6"/>
        <v>333</v>
      </c>
      <c r="B364" s="55" t="s">
        <v>321</v>
      </c>
      <c r="C364" s="11"/>
      <c r="D364" s="11" t="s">
        <v>324</v>
      </c>
      <c r="E364" s="22"/>
      <c r="F364" s="12" t="s">
        <v>380</v>
      </c>
      <c r="G364" s="22">
        <f>G365</f>
        <v>20.5</v>
      </c>
      <c r="H364" s="29"/>
      <c r="I364" s="29"/>
    </row>
    <row r="365" spans="1:9" ht="25.5">
      <c r="A365" s="7">
        <f t="shared" si="6"/>
        <v>334</v>
      </c>
      <c r="B365" s="41" t="s">
        <v>355</v>
      </c>
      <c r="C365" s="11"/>
      <c r="D365" s="11" t="s">
        <v>324</v>
      </c>
      <c r="E365" s="22">
        <v>200</v>
      </c>
      <c r="F365" s="12" t="s">
        <v>380</v>
      </c>
      <c r="G365" s="22">
        <f>G366</f>
        <v>20.5</v>
      </c>
      <c r="H365" s="29"/>
      <c r="I365" s="29"/>
    </row>
    <row r="366" spans="1:9" ht="25.5">
      <c r="A366" s="7">
        <f t="shared" si="6"/>
        <v>335</v>
      </c>
      <c r="B366" s="41" t="s">
        <v>357</v>
      </c>
      <c r="C366" s="11"/>
      <c r="D366" s="11" t="s">
        <v>324</v>
      </c>
      <c r="E366" s="22">
        <v>240</v>
      </c>
      <c r="F366" s="12" t="s">
        <v>380</v>
      </c>
      <c r="G366" s="22">
        <v>20.5</v>
      </c>
      <c r="H366" s="29"/>
      <c r="I366" s="29"/>
    </row>
    <row r="367" spans="1:9" ht="76.5">
      <c r="A367" s="7">
        <f t="shared" si="6"/>
        <v>336</v>
      </c>
      <c r="B367" s="39" t="s">
        <v>52</v>
      </c>
      <c r="C367" s="11">
        <v>938</v>
      </c>
      <c r="D367" s="12" t="s">
        <v>313</v>
      </c>
      <c r="E367" s="11"/>
      <c r="F367" s="12" t="s">
        <v>337</v>
      </c>
      <c r="G367" s="22">
        <f>G368+G370+G372</f>
        <v>7755.5</v>
      </c>
      <c r="H367" s="29"/>
      <c r="I367" s="29"/>
    </row>
    <row r="368" spans="1:9" ht="51">
      <c r="A368" s="7">
        <f t="shared" si="6"/>
        <v>337</v>
      </c>
      <c r="B368" s="41" t="s">
        <v>351</v>
      </c>
      <c r="C368" s="11">
        <v>938</v>
      </c>
      <c r="D368" s="12" t="s">
        <v>313</v>
      </c>
      <c r="E368" s="3" t="s">
        <v>352</v>
      </c>
      <c r="F368" s="12" t="s">
        <v>337</v>
      </c>
      <c r="G368" s="22">
        <f>G369</f>
        <v>7333.5</v>
      </c>
      <c r="H368" s="29"/>
      <c r="I368" s="29"/>
    </row>
    <row r="369" spans="1:9" ht="12.75">
      <c r="A369" s="7">
        <f t="shared" si="6"/>
        <v>338</v>
      </c>
      <c r="B369" s="41" t="s">
        <v>341</v>
      </c>
      <c r="C369" s="11">
        <v>938</v>
      </c>
      <c r="D369" s="12" t="s">
        <v>313</v>
      </c>
      <c r="E369" s="3" t="s">
        <v>342</v>
      </c>
      <c r="F369" s="12" t="s">
        <v>337</v>
      </c>
      <c r="G369" s="22">
        <f>6984.3+268.2+81</f>
        <v>7333.5</v>
      </c>
      <c r="H369" s="29"/>
      <c r="I369" s="29"/>
    </row>
    <row r="370" spans="1:9" ht="25.5">
      <c r="A370" s="7">
        <f t="shared" si="6"/>
        <v>339</v>
      </c>
      <c r="B370" s="41" t="s">
        <v>355</v>
      </c>
      <c r="C370" s="11">
        <v>938</v>
      </c>
      <c r="D370" s="12" t="s">
        <v>313</v>
      </c>
      <c r="E370" s="3" t="s">
        <v>356</v>
      </c>
      <c r="F370" s="12" t="s">
        <v>337</v>
      </c>
      <c r="G370" s="22">
        <f>G371</f>
        <v>362</v>
      </c>
      <c r="H370" s="29"/>
      <c r="I370" s="29"/>
    </row>
    <row r="371" spans="1:9" ht="25.5">
      <c r="A371" s="7">
        <f t="shared" si="6"/>
        <v>340</v>
      </c>
      <c r="B371" s="41" t="s">
        <v>357</v>
      </c>
      <c r="C371" s="11">
        <v>938</v>
      </c>
      <c r="D371" s="12" t="s">
        <v>313</v>
      </c>
      <c r="E371" s="3" t="s">
        <v>358</v>
      </c>
      <c r="F371" s="12" t="s">
        <v>337</v>
      </c>
      <c r="G371" s="22">
        <f>268+10+10+20+54</f>
        <v>362</v>
      </c>
      <c r="H371" s="29"/>
      <c r="I371" s="29"/>
    </row>
    <row r="372" spans="1:9" ht="12.75">
      <c r="A372" s="7">
        <f t="shared" si="6"/>
        <v>341</v>
      </c>
      <c r="B372" s="41" t="s">
        <v>369</v>
      </c>
      <c r="C372" s="11"/>
      <c r="D372" s="12" t="s">
        <v>313</v>
      </c>
      <c r="E372" s="8" t="s">
        <v>34</v>
      </c>
      <c r="F372" s="12" t="s">
        <v>337</v>
      </c>
      <c r="G372" s="22">
        <f>G373</f>
        <v>60</v>
      </c>
      <c r="H372" s="29"/>
      <c r="I372" s="29"/>
    </row>
    <row r="373" spans="1:9" ht="12.75">
      <c r="A373" s="7">
        <f t="shared" si="6"/>
        <v>342</v>
      </c>
      <c r="B373" s="41" t="s">
        <v>370</v>
      </c>
      <c r="C373" s="11"/>
      <c r="D373" s="12" t="s">
        <v>313</v>
      </c>
      <c r="E373" s="8" t="s">
        <v>365</v>
      </c>
      <c r="F373" s="12" t="s">
        <v>337</v>
      </c>
      <c r="G373" s="22">
        <f>30+30</f>
        <v>60</v>
      </c>
      <c r="H373" s="29"/>
      <c r="I373" s="29"/>
    </row>
    <row r="374" spans="1:9" ht="25.5">
      <c r="A374" s="7">
        <f>A371+1</f>
        <v>341</v>
      </c>
      <c r="B374" s="38" t="s">
        <v>41</v>
      </c>
      <c r="C374" s="31">
        <v>906</v>
      </c>
      <c r="D374" s="32" t="s">
        <v>185</v>
      </c>
      <c r="E374" s="31"/>
      <c r="F374" s="32"/>
      <c r="G374" s="31">
        <f>G375</f>
        <v>200</v>
      </c>
      <c r="H374" s="29"/>
      <c r="I374" s="29"/>
    </row>
    <row r="375" spans="1:9" ht="38.25">
      <c r="A375" s="7">
        <f t="shared" si="6"/>
        <v>342</v>
      </c>
      <c r="B375" s="39" t="s">
        <v>46</v>
      </c>
      <c r="C375" s="22">
        <v>906</v>
      </c>
      <c r="D375" s="23" t="s">
        <v>186</v>
      </c>
      <c r="E375" s="22"/>
      <c r="F375" s="23"/>
      <c r="G375" s="22">
        <f>G376</f>
        <v>200</v>
      </c>
      <c r="H375" s="29"/>
      <c r="I375" s="29"/>
    </row>
    <row r="376" spans="1:9" ht="89.25">
      <c r="A376" s="7">
        <f t="shared" si="6"/>
        <v>343</v>
      </c>
      <c r="B376" s="42" t="s">
        <v>47</v>
      </c>
      <c r="C376" s="22">
        <v>906</v>
      </c>
      <c r="D376" s="11" t="s">
        <v>404</v>
      </c>
      <c r="E376" s="22"/>
      <c r="F376" s="23" t="s">
        <v>380</v>
      </c>
      <c r="G376" s="22">
        <f>G377</f>
        <v>200</v>
      </c>
      <c r="H376" s="29"/>
      <c r="I376" s="29"/>
    </row>
    <row r="377" spans="1:9" ht="38.25">
      <c r="A377" s="7">
        <f t="shared" si="6"/>
        <v>344</v>
      </c>
      <c r="B377" s="39" t="s">
        <v>28</v>
      </c>
      <c r="C377" s="22">
        <v>906</v>
      </c>
      <c r="D377" s="59" t="s">
        <v>404</v>
      </c>
      <c r="E377" s="22">
        <v>810</v>
      </c>
      <c r="F377" s="23" t="s">
        <v>380</v>
      </c>
      <c r="G377" s="22">
        <v>200</v>
      </c>
      <c r="H377" s="29"/>
      <c r="I377" s="29"/>
    </row>
    <row r="378" spans="1:9" ht="27" customHeight="1">
      <c r="A378" s="7">
        <f t="shared" si="6"/>
        <v>345</v>
      </c>
      <c r="B378" s="44" t="s">
        <v>31</v>
      </c>
      <c r="C378" s="30">
        <v>931</v>
      </c>
      <c r="D378" s="10" t="s">
        <v>187</v>
      </c>
      <c r="E378" s="9"/>
      <c r="F378" s="10" t="s">
        <v>122</v>
      </c>
      <c r="G378" s="31">
        <f>G379+G398+G402</f>
        <v>48817.6</v>
      </c>
      <c r="H378" s="29"/>
      <c r="I378" s="29"/>
    </row>
    <row r="379" spans="1:9" ht="38.25">
      <c r="A379" s="7">
        <f t="shared" si="6"/>
        <v>346</v>
      </c>
      <c r="B379" s="39" t="s">
        <v>75</v>
      </c>
      <c r="C379" s="13">
        <v>931</v>
      </c>
      <c r="D379" s="12" t="s">
        <v>188</v>
      </c>
      <c r="E379" s="11"/>
      <c r="F379" s="12" t="s">
        <v>121</v>
      </c>
      <c r="G379" s="22">
        <f>G392+G380+G383+G386+G389+G395</f>
        <v>35949.299999999996</v>
      </c>
      <c r="H379" s="29"/>
      <c r="I379" s="29"/>
    </row>
    <row r="380" spans="1:9" ht="102">
      <c r="A380" s="7">
        <f t="shared" si="6"/>
        <v>347</v>
      </c>
      <c r="B380" s="53" t="s">
        <v>293</v>
      </c>
      <c r="C380" s="13"/>
      <c r="D380" s="12" t="s">
        <v>295</v>
      </c>
      <c r="E380" s="11"/>
      <c r="F380" s="12" t="s">
        <v>121</v>
      </c>
      <c r="G380" s="22">
        <f>G381</f>
        <v>27583.4</v>
      </c>
      <c r="H380" s="29"/>
      <c r="I380" s="29"/>
    </row>
    <row r="381" spans="1:9" ht="25.5">
      <c r="A381" s="7">
        <f t="shared" si="6"/>
        <v>348</v>
      </c>
      <c r="B381" s="41" t="s">
        <v>355</v>
      </c>
      <c r="C381" s="13"/>
      <c r="D381" s="12" t="s">
        <v>295</v>
      </c>
      <c r="E381" s="11">
        <v>200</v>
      </c>
      <c r="F381" s="12" t="s">
        <v>121</v>
      </c>
      <c r="G381" s="22">
        <f>G382</f>
        <v>27583.4</v>
      </c>
      <c r="H381" s="29"/>
      <c r="I381" s="29"/>
    </row>
    <row r="382" spans="1:9" ht="25.5">
      <c r="A382" s="7">
        <f t="shared" si="6"/>
        <v>349</v>
      </c>
      <c r="B382" s="41" t="s">
        <v>357</v>
      </c>
      <c r="C382" s="13"/>
      <c r="D382" s="12" t="s">
        <v>295</v>
      </c>
      <c r="E382" s="11">
        <v>240</v>
      </c>
      <c r="F382" s="12" t="s">
        <v>121</v>
      </c>
      <c r="G382" s="22">
        <v>27583.4</v>
      </c>
      <c r="H382" s="29"/>
      <c r="I382" s="29"/>
    </row>
    <row r="383" spans="1:9" ht="102">
      <c r="A383" s="7">
        <f t="shared" si="6"/>
        <v>350</v>
      </c>
      <c r="B383" s="53" t="s">
        <v>294</v>
      </c>
      <c r="C383" s="13"/>
      <c r="D383" s="12" t="s">
        <v>296</v>
      </c>
      <c r="E383" s="11"/>
      <c r="F383" s="12" t="s">
        <v>121</v>
      </c>
      <c r="G383" s="22">
        <f>G384</f>
        <v>3495.3</v>
      </c>
      <c r="H383" s="29"/>
      <c r="I383" s="29"/>
    </row>
    <row r="384" spans="1:9" ht="25.5">
      <c r="A384" s="7">
        <f t="shared" si="6"/>
        <v>351</v>
      </c>
      <c r="B384" s="41" t="s">
        <v>355</v>
      </c>
      <c r="C384" s="13"/>
      <c r="D384" s="12" t="s">
        <v>296</v>
      </c>
      <c r="E384" s="11">
        <v>200</v>
      </c>
      <c r="F384" s="12" t="s">
        <v>121</v>
      </c>
      <c r="G384" s="22">
        <f>G385</f>
        <v>3495.3</v>
      </c>
      <c r="H384" s="29"/>
      <c r="I384" s="29"/>
    </row>
    <row r="385" spans="1:9" ht="25.5">
      <c r="A385" s="7">
        <f t="shared" si="6"/>
        <v>352</v>
      </c>
      <c r="B385" s="41" t="s">
        <v>357</v>
      </c>
      <c r="C385" s="13"/>
      <c r="D385" s="12" t="s">
        <v>296</v>
      </c>
      <c r="E385" s="11">
        <v>240</v>
      </c>
      <c r="F385" s="12" t="s">
        <v>121</v>
      </c>
      <c r="G385" s="22">
        <v>3495.3</v>
      </c>
      <c r="H385" s="29"/>
      <c r="I385" s="29"/>
    </row>
    <row r="386" spans="1:9" ht="102">
      <c r="A386" s="7">
        <f t="shared" si="6"/>
        <v>353</v>
      </c>
      <c r="B386" s="53" t="s">
        <v>301</v>
      </c>
      <c r="C386" s="13"/>
      <c r="D386" s="11" t="s">
        <v>303</v>
      </c>
      <c r="E386" s="11"/>
      <c r="F386" s="12" t="s">
        <v>121</v>
      </c>
      <c r="G386" s="22">
        <f>G387</f>
        <v>386.2</v>
      </c>
      <c r="H386" s="29"/>
      <c r="I386" s="29"/>
    </row>
    <row r="387" spans="1:9" ht="25.5">
      <c r="A387" s="7">
        <f t="shared" si="6"/>
        <v>354</v>
      </c>
      <c r="B387" s="41" t="s">
        <v>355</v>
      </c>
      <c r="C387" s="13"/>
      <c r="D387" s="11" t="s">
        <v>303</v>
      </c>
      <c r="E387" s="11">
        <v>200</v>
      </c>
      <c r="F387" s="12" t="s">
        <v>121</v>
      </c>
      <c r="G387" s="22">
        <f>G388</f>
        <v>386.2</v>
      </c>
      <c r="H387" s="29"/>
      <c r="I387" s="29"/>
    </row>
    <row r="388" spans="1:9" ht="25.5">
      <c r="A388" s="7">
        <f t="shared" si="6"/>
        <v>355</v>
      </c>
      <c r="B388" s="41" t="s">
        <v>357</v>
      </c>
      <c r="C388" s="13"/>
      <c r="D388" s="11" t="s">
        <v>303</v>
      </c>
      <c r="E388" s="11">
        <v>240</v>
      </c>
      <c r="F388" s="12" t="s">
        <v>121</v>
      </c>
      <c r="G388" s="22">
        <f>247.7+138.5</f>
        <v>386.2</v>
      </c>
      <c r="H388" s="29"/>
      <c r="I388" s="29"/>
    </row>
    <row r="389" spans="1:9" ht="114.75">
      <c r="A389" s="7">
        <f t="shared" si="6"/>
        <v>356</v>
      </c>
      <c r="B389" s="53" t="s">
        <v>302</v>
      </c>
      <c r="C389" s="13"/>
      <c r="D389" s="11" t="s">
        <v>304</v>
      </c>
      <c r="E389" s="11"/>
      <c r="F389" s="12" t="s">
        <v>121</v>
      </c>
      <c r="G389" s="22">
        <f>G390</f>
        <v>547.6</v>
      </c>
      <c r="H389" s="29"/>
      <c r="I389" s="29"/>
    </row>
    <row r="390" spans="1:9" ht="25.5">
      <c r="A390" s="7">
        <f t="shared" si="6"/>
        <v>357</v>
      </c>
      <c r="B390" s="41" t="s">
        <v>355</v>
      </c>
      <c r="C390" s="13"/>
      <c r="D390" s="11" t="s">
        <v>304</v>
      </c>
      <c r="E390" s="11">
        <v>200</v>
      </c>
      <c r="F390" s="12" t="s">
        <v>121</v>
      </c>
      <c r="G390" s="22">
        <f>G391</f>
        <v>547.6</v>
      </c>
      <c r="H390" s="29"/>
      <c r="I390" s="29"/>
    </row>
    <row r="391" spans="1:9" ht="25.5">
      <c r="A391" s="7">
        <f t="shared" si="6"/>
        <v>358</v>
      </c>
      <c r="B391" s="41" t="s">
        <v>357</v>
      </c>
      <c r="C391" s="13"/>
      <c r="D391" s="11" t="s">
        <v>304</v>
      </c>
      <c r="E391" s="11">
        <v>240</v>
      </c>
      <c r="F391" s="12" t="s">
        <v>121</v>
      </c>
      <c r="G391" s="22">
        <f>547.6</f>
        <v>547.6</v>
      </c>
      <c r="H391" s="29"/>
      <c r="I391" s="29"/>
    </row>
    <row r="392" spans="1:9" ht="63.75">
      <c r="A392" s="7">
        <f t="shared" si="6"/>
        <v>359</v>
      </c>
      <c r="B392" s="39" t="s">
        <v>50</v>
      </c>
      <c r="C392" s="11">
        <v>931</v>
      </c>
      <c r="D392" s="12" t="s">
        <v>189</v>
      </c>
      <c r="E392" s="11"/>
      <c r="F392" s="12" t="s">
        <v>121</v>
      </c>
      <c r="G392" s="22">
        <f>G393</f>
        <v>1586.8</v>
      </c>
      <c r="H392" s="29"/>
      <c r="I392" s="29"/>
    </row>
    <row r="393" spans="1:9" ht="25.5">
      <c r="A393" s="7">
        <f t="shared" si="6"/>
        <v>360</v>
      </c>
      <c r="B393" s="41" t="s">
        <v>355</v>
      </c>
      <c r="C393" s="11">
        <v>931</v>
      </c>
      <c r="D393" s="12" t="s">
        <v>189</v>
      </c>
      <c r="E393" s="11">
        <v>200</v>
      </c>
      <c r="F393" s="12" t="s">
        <v>121</v>
      </c>
      <c r="G393" s="22">
        <f>G394</f>
        <v>1586.8</v>
      </c>
      <c r="H393" s="29"/>
      <c r="I393" s="29"/>
    </row>
    <row r="394" spans="1:9" ht="25.5">
      <c r="A394" s="7">
        <f t="shared" si="6"/>
        <v>361</v>
      </c>
      <c r="B394" s="41" t="s">
        <v>357</v>
      </c>
      <c r="C394" s="11">
        <v>931</v>
      </c>
      <c r="D394" s="12" t="s">
        <v>189</v>
      </c>
      <c r="E394" s="11">
        <v>240</v>
      </c>
      <c r="F394" s="12" t="s">
        <v>121</v>
      </c>
      <c r="G394" s="22">
        <v>1586.8</v>
      </c>
      <c r="H394" s="29"/>
      <c r="I394" s="29"/>
    </row>
    <row r="395" spans="1:9" ht="89.25">
      <c r="A395" s="7">
        <f t="shared" si="6"/>
        <v>362</v>
      </c>
      <c r="B395" s="53" t="s">
        <v>307</v>
      </c>
      <c r="C395" s="13"/>
      <c r="D395" s="12" t="s">
        <v>308</v>
      </c>
      <c r="E395" s="11"/>
      <c r="F395" s="12" t="s">
        <v>121</v>
      </c>
      <c r="G395" s="22">
        <f>G396</f>
        <v>2350</v>
      </c>
      <c r="H395" s="29"/>
      <c r="I395" s="29"/>
    </row>
    <row r="396" spans="1:9" ht="25.5">
      <c r="A396" s="7">
        <f t="shared" si="6"/>
        <v>363</v>
      </c>
      <c r="B396" s="41" t="s">
        <v>355</v>
      </c>
      <c r="C396" s="13"/>
      <c r="D396" s="12" t="s">
        <v>308</v>
      </c>
      <c r="E396" s="11">
        <v>200</v>
      </c>
      <c r="F396" s="12" t="s">
        <v>121</v>
      </c>
      <c r="G396" s="22">
        <f>G397</f>
        <v>2350</v>
      </c>
      <c r="H396" s="29"/>
      <c r="I396" s="29"/>
    </row>
    <row r="397" spans="1:9" ht="25.5">
      <c r="A397" s="7">
        <f t="shared" si="6"/>
        <v>364</v>
      </c>
      <c r="B397" s="41" t="s">
        <v>357</v>
      </c>
      <c r="C397" s="13"/>
      <c r="D397" s="12" t="s">
        <v>308</v>
      </c>
      <c r="E397" s="11">
        <v>240</v>
      </c>
      <c r="F397" s="12" t="s">
        <v>121</v>
      </c>
      <c r="G397" s="22">
        <f>2000+350</f>
        <v>2350</v>
      </c>
      <c r="H397" s="29"/>
      <c r="I397" s="29"/>
    </row>
    <row r="398" spans="1:9" ht="12.75">
      <c r="A398" s="7">
        <f t="shared" si="6"/>
        <v>365</v>
      </c>
      <c r="B398" s="39" t="s">
        <v>116</v>
      </c>
      <c r="C398" s="13">
        <v>931</v>
      </c>
      <c r="D398" s="12" t="s">
        <v>190</v>
      </c>
      <c r="E398" s="11"/>
      <c r="F398" s="12" t="s">
        <v>29</v>
      </c>
      <c r="G398" s="22">
        <f>G399</f>
        <v>12588.9</v>
      </c>
      <c r="H398" s="29"/>
      <c r="I398" s="29"/>
    </row>
    <row r="399" spans="1:9" ht="89.25">
      <c r="A399" s="7">
        <f t="shared" si="6"/>
        <v>366</v>
      </c>
      <c r="B399" s="39" t="s">
        <v>51</v>
      </c>
      <c r="C399" s="13">
        <v>931</v>
      </c>
      <c r="D399" s="12" t="s">
        <v>191</v>
      </c>
      <c r="E399" s="11"/>
      <c r="F399" s="12" t="s">
        <v>29</v>
      </c>
      <c r="G399" s="22">
        <f>G400</f>
        <v>12588.9</v>
      </c>
      <c r="H399" s="29"/>
      <c r="I399" s="29"/>
    </row>
    <row r="400" spans="1:9" ht="12.75">
      <c r="A400" s="7">
        <f t="shared" si="6"/>
        <v>367</v>
      </c>
      <c r="B400" s="41" t="s">
        <v>369</v>
      </c>
      <c r="C400" s="11">
        <v>931</v>
      </c>
      <c r="D400" s="12" t="s">
        <v>191</v>
      </c>
      <c r="E400" s="11">
        <v>800</v>
      </c>
      <c r="F400" s="12" t="s">
        <v>29</v>
      </c>
      <c r="G400" s="22">
        <f>G401</f>
        <v>12588.9</v>
      </c>
      <c r="H400" s="29"/>
      <c r="I400" s="29"/>
    </row>
    <row r="401" spans="1:9" ht="38.25">
      <c r="A401" s="7">
        <f t="shared" si="6"/>
        <v>368</v>
      </c>
      <c r="B401" s="39" t="s">
        <v>28</v>
      </c>
      <c r="C401" s="11">
        <v>931</v>
      </c>
      <c r="D401" s="12" t="s">
        <v>191</v>
      </c>
      <c r="E401" s="11">
        <v>810</v>
      </c>
      <c r="F401" s="12" t="s">
        <v>29</v>
      </c>
      <c r="G401" s="22">
        <v>12588.9</v>
      </c>
      <c r="H401" s="29"/>
      <c r="I401" s="29"/>
    </row>
    <row r="402" spans="1:9" ht="12.75">
      <c r="A402" s="7">
        <f t="shared" si="6"/>
        <v>369</v>
      </c>
      <c r="B402" s="70" t="s">
        <v>297</v>
      </c>
      <c r="C402" s="11"/>
      <c r="D402" s="12" t="s">
        <v>298</v>
      </c>
      <c r="E402" s="11"/>
      <c r="F402" s="12"/>
      <c r="G402" s="22">
        <f>G403+G406</f>
        <v>279.40000000000003</v>
      </c>
      <c r="H402" s="29"/>
      <c r="I402" s="29"/>
    </row>
    <row r="403" spans="1:9" ht="76.5">
      <c r="A403" s="7">
        <f aca="true" t="shared" si="7" ref="A403:A409">A402+1</f>
        <v>370</v>
      </c>
      <c r="B403" s="55" t="s">
        <v>299</v>
      </c>
      <c r="C403" s="11"/>
      <c r="D403" s="12" t="s">
        <v>300</v>
      </c>
      <c r="E403" s="11"/>
      <c r="F403" s="12" t="s">
        <v>121</v>
      </c>
      <c r="G403" s="22">
        <f>G404</f>
        <v>232.8</v>
      </c>
      <c r="H403" s="29"/>
      <c r="I403" s="29"/>
    </row>
    <row r="404" spans="1:9" ht="25.5">
      <c r="A404" s="7">
        <f t="shared" si="7"/>
        <v>371</v>
      </c>
      <c r="B404" s="41" t="s">
        <v>355</v>
      </c>
      <c r="C404" s="11"/>
      <c r="D404" s="12" t="s">
        <v>300</v>
      </c>
      <c r="E404" s="11">
        <v>200</v>
      </c>
      <c r="F404" s="12" t="s">
        <v>121</v>
      </c>
      <c r="G404" s="22">
        <f>G405</f>
        <v>232.8</v>
      </c>
      <c r="H404" s="29"/>
      <c r="I404" s="29"/>
    </row>
    <row r="405" spans="1:9" ht="25.5">
      <c r="A405" s="7">
        <f t="shared" si="7"/>
        <v>372</v>
      </c>
      <c r="B405" s="41" t="s">
        <v>357</v>
      </c>
      <c r="C405" s="11"/>
      <c r="D405" s="12" t="s">
        <v>300</v>
      </c>
      <c r="E405" s="11">
        <v>240</v>
      </c>
      <c r="F405" s="12" t="s">
        <v>121</v>
      </c>
      <c r="G405" s="22">
        <v>232.8</v>
      </c>
      <c r="H405" s="29"/>
      <c r="I405" s="29"/>
    </row>
    <row r="406" spans="1:9" ht="76.5">
      <c r="A406" s="7">
        <f t="shared" si="7"/>
        <v>373</v>
      </c>
      <c r="B406" s="53" t="s">
        <v>305</v>
      </c>
      <c r="C406" s="11"/>
      <c r="D406" s="11" t="s">
        <v>306</v>
      </c>
      <c r="E406" s="11"/>
      <c r="F406" s="12" t="s">
        <v>121</v>
      </c>
      <c r="G406" s="22">
        <f>G407</f>
        <v>46.6</v>
      </c>
      <c r="H406" s="29"/>
      <c r="I406" s="29"/>
    </row>
    <row r="407" spans="1:9" ht="25.5">
      <c r="A407" s="7">
        <f t="shared" si="7"/>
        <v>374</v>
      </c>
      <c r="B407" s="41" t="s">
        <v>355</v>
      </c>
      <c r="C407" s="11"/>
      <c r="D407" s="11" t="s">
        <v>306</v>
      </c>
      <c r="E407" s="11">
        <v>200</v>
      </c>
      <c r="F407" s="12" t="s">
        <v>121</v>
      </c>
      <c r="G407" s="22">
        <f>G408</f>
        <v>46.6</v>
      </c>
      <c r="H407" s="29"/>
      <c r="I407" s="29"/>
    </row>
    <row r="408" spans="1:9" ht="25.5">
      <c r="A408" s="7">
        <f t="shared" si="7"/>
        <v>375</v>
      </c>
      <c r="B408" s="41" t="s">
        <v>357</v>
      </c>
      <c r="C408" s="11"/>
      <c r="D408" s="11" t="s">
        <v>306</v>
      </c>
      <c r="E408" s="11">
        <v>240</v>
      </c>
      <c r="F408" s="12" t="s">
        <v>121</v>
      </c>
      <c r="G408" s="22">
        <v>46.6</v>
      </c>
      <c r="H408" s="29"/>
      <c r="I408" s="29"/>
    </row>
    <row r="409" spans="1:9" ht="51">
      <c r="A409" s="7">
        <f t="shared" si="7"/>
        <v>376</v>
      </c>
      <c r="B409" s="44" t="s">
        <v>115</v>
      </c>
      <c r="C409" s="9">
        <v>931</v>
      </c>
      <c r="D409" s="10" t="s">
        <v>192</v>
      </c>
      <c r="E409" s="9"/>
      <c r="F409" s="10"/>
      <c r="G409" s="31">
        <f>G410+G449</f>
        <v>76104.59999999999</v>
      </c>
      <c r="H409" s="29"/>
      <c r="I409" s="29"/>
    </row>
    <row r="410" spans="1:9" ht="25.5">
      <c r="A410" s="7">
        <f aca="true" t="shared" si="8" ref="A410:A499">A409+1</f>
        <v>377</v>
      </c>
      <c r="B410" s="39" t="s">
        <v>26</v>
      </c>
      <c r="C410" s="11">
        <v>931</v>
      </c>
      <c r="D410" s="12" t="s">
        <v>193</v>
      </c>
      <c r="E410" s="11"/>
      <c r="F410" s="12"/>
      <c r="G410" s="74">
        <f>G411+G420+G417+G424+G427+G430+G433+G414+G446+G441+G435+G438</f>
        <v>69911.4</v>
      </c>
      <c r="H410" s="29"/>
      <c r="I410" s="29"/>
    </row>
    <row r="411" spans="1:9" ht="153">
      <c r="A411" s="7">
        <f t="shared" si="8"/>
        <v>378</v>
      </c>
      <c r="B411" s="39" t="s">
        <v>118</v>
      </c>
      <c r="C411" s="11">
        <v>931</v>
      </c>
      <c r="D411" s="12" t="s">
        <v>194</v>
      </c>
      <c r="E411" s="11"/>
      <c r="F411" s="12" t="s">
        <v>380</v>
      </c>
      <c r="G411" s="22">
        <f>G412</f>
        <v>705</v>
      </c>
      <c r="H411" s="29"/>
      <c r="I411" s="29"/>
    </row>
    <row r="412" spans="1:9" ht="25.5">
      <c r="A412" s="7">
        <f t="shared" si="8"/>
        <v>379</v>
      </c>
      <c r="B412" s="41" t="s">
        <v>355</v>
      </c>
      <c r="C412" s="11">
        <v>931</v>
      </c>
      <c r="D412" s="12" t="s">
        <v>194</v>
      </c>
      <c r="E412" s="11">
        <v>200</v>
      </c>
      <c r="F412" s="12" t="s">
        <v>380</v>
      </c>
      <c r="G412" s="22">
        <f>G413</f>
        <v>705</v>
      </c>
      <c r="H412" s="29"/>
      <c r="I412" s="29"/>
    </row>
    <row r="413" spans="1:9" ht="25.5">
      <c r="A413" s="7">
        <f t="shared" si="8"/>
        <v>380</v>
      </c>
      <c r="B413" s="41" t="s">
        <v>357</v>
      </c>
      <c r="C413" s="11">
        <v>931</v>
      </c>
      <c r="D413" s="12" t="s">
        <v>194</v>
      </c>
      <c r="E413" s="11">
        <v>240</v>
      </c>
      <c r="F413" s="12" t="s">
        <v>380</v>
      </c>
      <c r="G413" s="22">
        <v>705</v>
      </c>
      <c r="H413" s="29"/>
      <c r="I413" s="29"/>
    </row>
    <row r="414" spans="1:9" ht="102">
      <c r="A414" s="7">
        <f t="shared" si="8"/>
        <v>381</v>
      </c>
      <c r="B414" s="39" t="s">
        <v>119</v>
      </c>
      <c r="C414" s="11">
        <v>931</v>
      </c>
      <c r="D414" s="12" t="s">
        <v>195</v>
      </c>
      <c r="E414" s="11"/>
      <c r="F414" s="12" t="s">
        <v>399</v>
      </c>
      <c r="G414" s="22">
        <f>G415</f>
        <v>341</v>
      </c>
      <c r="H414" s="29"/>
      <c r="I414" s="29"/>
    </row>
    <row r="415" spans="1:9" ht="25.5">
      <c r="A415" s="7">
        <f t="shared" si="8"/>
        <v>382</v>
      </c>
      <c r="B415" s="41" t="s">
        <v>355</v>
      </c>
      <c r="C415" s="11">
        <v>931</v>
      </c>
      <c r="D415" s="12" t="s">
        <v>195</v>
      </c>
      <c r="E415" s="11">
        <v>200</v>
      </c>
      <c r="F415" s="12" t="s">
        <v>399</v>
      </c>
      <c r="G415" s="22">
        <f>G416</f>
        <v>341</v>
      </c>
      <c r="H415" s="29"/>
      <c r="I415" s="29"/>
    </row>
    <row r="416" spans="1:9" ht="25.5">
      <c r="A416" s="7">
        <f t="shared" si="8"/>
        <v>383</v>
      </c>
      <c r="B416" s="41" t="s">
        <v>357</v>
      </c>
      <c r="C416" s="11">
        <v>931</v>
      </c>
      <c r="D416" s="12" t="s">
        <v>195</v>
      </c>
      <c r="E416" s="11">
        <v>240</v>
      </c>
      <c r="F416" s="12" t="s">
        <v>399</v>
      </c>
      <c r="G416" s="22">
        <v>341</v>
      </c>
      <c r="H416" s="29"/>
      <c r="I416" s="29"/>
    </row>
    <row r="417" spans="1:9" ht="153">
      <c r="A417" s="7">
        <f t="shared" si="8"/>
        <v>384</v>
      </c>
      <c r="B417" s="45" t="s">
        <v>394</v>
      </c>
      <c r="C417" s="11">
        <v>931</v>
      </c>
      <c r="D417" s="12" t="s">
        <v>406</v>
      </c>
      <c r="E417" s="11"/>
      <c r="F417" s="12" t="s">
        <v>32</v>
      </c>
      <c r="G417" s="22">
        <f>G418</f>
        <v>53206.4</v>
      </c>
      <c r="H417" s="29"/>
      <c r="I417" s="29"/>
    </row>
    <row r="418" spans="1:9" ht="12.75">
      <c r="A418" s="7">
        <f t="shared" si="8"/>
        <v>385</v>
      </c>
      <c r="B418" s="41" t="s">
        <v>369</v>
      </c>
      <c r="C418" s="11">
        <v>931</v>
      </c>
      <c r="D418" s="12" t="s">
        <v>406</v>
      </c>
      <c r="E418" s="11">
        <v>800</v>
      </c>
      <c r="F418" s="12" t="s">
        <v>32</v>
      </c>
      <c r="G418" s="22">
        <f>G419</f>
        <v>53206.4</v>
      </c>
      <c r="H418" s="29"/>
      <c r="I418" s="29"/>
    </row>
    <row r="419" spans="1:9" ht="38.25">
      <c r="A419" s="7">
        <f t="shared" si="8"/>
        <v>386</v>
      </c>
      <c r="B419" s="39" t="s">
        <v>28</v>
      </c>
      <c r="C419" s="11">
        <v>931</v>
      </c>
      <c r="D419" s="12" t="s">
        <v>406</v>
      </c>
      <c r="E419" s="11">
        <v>810</v>
      </c>
      <c r="F419" s="12" t="s">
        <v>32</v>
      </c>
      <c r="G419" s="22">
        <v>53206.4</v>
      </c>
      <c r="H419" s="29"/>
      <c r="I419" s="29"/>
    </row>
    <row r="420" spans="1:9" ht="102">
      <c r="A420" s="7">
        <f t="shared" si="8"/>
        <v>387</v>
      </c>
      <c r="B420" s="39" t="s">
        <v>69</v>
      </c>
      <c r="C420" s="11">
        <v>931</v>
      </c>
      <c r="D420" s="12" t="s">
        <v>196</v>
      </c>
      <c r="E420" s="11"/>
      <c r="F420" s="12" t="s">
        <v>32</v>
      </c>
      <c r="G420" s="22">
        <f>G421</f>
        <v>900</v>
      </c>
      <c r="H420" s="29"/>
      <c r="I420" s="29"/>
    </row>
    <row r="421" spans="1:9" ht="12.75">
      <c r="A421" s="7">
        <f t="shared" si="8"/>
        <v>388</v>
      </c>
      <c r="B421" s="41" t="s">
        <v>369</v>
      </c>
      <c r="C421" s="11">
        <v>931</v>
      </c>
      <c r="D421" s="12" t="s">
        <v>196</v>
      </c>
      <c r="E421" s="11">
        <v>800</v>
      </c>
      <c r="F421" s="12" t="s">
        <v>32</v>
      </c>
      <c r="G421" s="22">
        <f>G422</f>
        <v>900</v>
      </c>
      <c r="H421" s="29"/>
      <c r="I421" s="29"/>
    </row>
    <row r="422" spans="1:9" ht="38.25">
      <c r="A422" s="7">
        <f t="shared" si="8"/>
        <v>389</v>
      </c>
      <c r="B422" s="39" t="s">
        <v>28</v>
      </c>
      <c r="C422" s="11">
        <v>931</v>
      </c>
      <c r="D422" s="12" t="s">
        <v>196</v>
      </c>
      <c r="E422" s="11">
        <v>810</v>
      </c>
      <c r="F422" s="12" t="s">
        <v>32</v>
      </c>
      <c r="G422" s="22">
        <f>400+500</f>
        <v>900</v>
      </c>
      <c r="H422" s="29"/>
      <c r="I422" s="29"/>
    </row>
    <row r="423" spans="1:9" ht="12.75">
      <c r="A423" s="7">
        <f t="shared" si="8"/>
        <v>390</v>
      </c>
      <c r="B423" s="43" t="s">
        <v>395</v>
      </c>
      <c r="C423" s="11">
        <v>931</v>
      </c>
      <c r="D423" s="12"/>
      <c r="E423" s="11"/>
      <c r="F423" s="12" t="s">
        <v>396</v>
      </c>
      <c r="G423" s="22">
        <f>G424+G427+G430+G433+G438</f>
        <v>13399</v>
      </c>
      <c r="H423" s="29"/>
      <c r="I423" s="29"/>
    </row>
    <row r="424" spans="1:9" ht="89.25">
      <c r="A424" s="7">
        <f t="shared" si="8"/>
        <v>391</v>
      </c>
      <c r="B424" s="39" t="s">
        <v>72</v>
      </c>
      <c r="C424" s="11">
        <v>931</v>
      </c>
      <c r="D424" s="12" t="s">
        <v>197</v>
      </c>
      <c r="E424" s="11"/>
      <c r="F424" s="12" t="s">
        <v>396</v>
      </c>
      <c r="G424" s="22">
        <f>G425</f>
        <v>11201</v>
      </c>
      <c r="H424" s="29"/>
      <c r="I424" s="29"/>
    </row>
    <row r="425" spans="1:9" ht="25.5">
      <c r="A425" s="7">
        <f t="shared" si="8"/>
        <v>392</v>
      </c>
      <c r="B425" s="41" t="s">
        <v>355</v>
      </c>
      <c r="C425" s="11">
        <v>931</v>
      </c>
      <c r="D425" s="12" t="s">
        <v>197</v>
      </c>
      <c r="E425" s="11">
        <v>200</v>
      </c>
      <c r="F425" s="12" t="s">
        <v>396</v>
      </c>
      <c r="G425" s="22">
        <f>G426</f>
        <v>11201</v>
      </c>
      <c r="H425" s="29"/>
      <c r="I425" s="29"/>
    </row>
    <row r="426" spans="1:9" ht="25.5">
      <c r="A426" s="7">
        <f t="shared" si="8"/>
        <v>393</v>
      </c>
      <c r="B426" s="41" t="s">
        <v>357</v>
      </c>
      <c r="C426" s="11">
        <v>931</v>
      </c>
      <c r="D426" s="12" t="s">
        <v>197</v>
      </c>
      <c r="E426" s="11">
        <v>240</v>
      </c>
      <c r="F426" s="12" t="s">
        <v>396</v>
      </c>
      <c r="G426" s="22">
        <f>7400+3801</f>
        <v>11201</v>
      </c>
      <c r="H426" s="29"/>
      <c r="I426" s="29"/>
    </row>
    <row r="427" spans="1:9" ht="89.25">
      <c r="A427" s="7">
        <f t="shared" si="8"/>
        <v>394</v>
      </c>
      <c r="B427" s="39" t="s">
        <v>397</v>
      </c>
      <c r="C427" s="11">
        <v>931</v>
      </c>
      <c r="D427" s="12" t="s">
        <v>198</v>
      </c>
      <c r="E427" s="11"/>
      <c r="F427" s="12" t="s">
        <v>396</v>
      </c>
      <c r="G427" s="22">
        <f>G428</f>
        <v>1700</v>
      </c>
      <c r="H427" s="29"/>
      <c r="I427" s="29"/>
    </row>
    <row r="428" spans="1:9" ht="25.5">
      <c r="A428" s="7">
        <f t="shared" si="8"/>
        <v>395</v>
      </c>
      <c r="B428" s="41" t="s">
        <v>355</v>
      </c>
      <c r="C428" s="11">
        <v>931</v>
      </c>
      <c r="D428" s="12" t="s">
        <v>198</v>
      </c>
      <c r="E428" s="11">
        <v>200</v>
      </c>
      <c r="F428" s="12" t="s">
        <v>396</v>
      </c>
      <c r="G428" s="22">
        <f>G429</f>
        <v>1700</v>
      </c>
      <c r="H428" s="29"/>
      <c r="I428" s="29"/>
    </row>
    <row r="429" spans="1:9" ht="25.5">
      <c r="A429" s="7">
        <f t="shared" si="8"/>
        <v>396</v>
      </c>
      <c r="B429" s="41" t="s">
        <v>357</v>
      </c>
      <c r="C429" s="11">
        <v>931</v>
      </c>
      <c r="D429" s="12" t="s">
        <v>198</v>
      </c>
      <c r="E429" s="11">
        <v>240</v>
      </c>
      <c r="F429" s="12" t="s">
        <v>396</v>
      </c>
      <c r="G429" s="22">
        <f>1200+500</f>
        <v>1700</v>
      </c>
      <c r="H429" s="29"/>
      <c r="I429" s="29"/>
    </row>
    <row r="430" spans="1:9" ht="89.25">
      <c r="A430" s="7">
        <f t="shared" si="8"/>
        <v>397</v>
      </c>
      <c r="B430" s="42" t="s">
        <v>73</v>
      </c>
      <c r="C430" s="11">
        <v>931</v>
      </c>
      <c r="D430" s="12" t="s">
        <v>199</v>
      </c>
      <c r="E430" s="11"/>
      <c r="F430" s="12" t="s">
        <v>396</v>
      </c>
      <c r="G430" s="22">
        <f>G431</f>
        <v>100</v>
      </c>
      <c r="H430" s="29"/>
      <c r="I430" s="29"/>
    </row>
    <row r="431" spans="1:9" ht="25.5">
      <c r="A431" s="7">
        <f t="shared" si="8"/>
        <v>398</v>
      </c>
      <c r="B431" s="41" t="s">
        <v>355</v>
      </c>
      <c r="C431" s="11">
        <v>931</v>
      </c>
      <c r="D431" s="12" t="s">
        <v>199</v>
      </c>
      <c r="E431" s="11">
        <v>200</v>
      </c>
      <c r="F431" s="12" t="s">
        <v>396</v>
      </c>
      <c r="G431" s="22">
        <f>G432</f>
        <v>100</v>
      </c>
      <c r="H431" s="29"/>
      <c r="I431" s="29"/>
    </row>
    <row r="432" spans="1:9" ht="25.5">
      <c r="A432" s="7">
        <f t="shared" si="8"/>
        <v>399</v>
      </c>
      <c r="B432" s="41" t="s">
        <v>357</v>
      </c>
      <c r="C432" s="11">
        <v>931</v>
      </c>
      <c r="D432" s="12" t="s">
        <v>199</v>
      </c>
      <c r="E432" s="11">
        <v>240</v>
      </c>
      <c r="F432" s="12" t="s">
        <v>396</v>
      </c>
      <c r="G432" s="22">
        <v>100</v>
      </c>
      <c r="H432" s="29"/>
      <c r="I432" s="29"/>
    </row>
    <row r="433" spans="1:9" ht="102">
      <c r="A433" s="7">
        <f t="shared" si="8"/>
        <v>400</v>
      </c>
      <c r="B433" s="42" t="s">
        <v>74</v>
      </c>
      <c r="C433" s="11">
        <v>931</v>
      </c>
      <c r="D433" s="12" t="s">
        <v>200</v>
      </c>
      <c r="E433" s="11"/>
      <c r="F433" s="12" t="s">
        <v>396</v>
      </c>
      <c r="G433" s="22">
        <f>G434</f>
        <v>298</v>
      </c>
      <c r="H433" s="29"/>
      <c r="I433" s="29"/>
    </row>
    <row r="434" spans="1:9" ht="25.5">
      <c r="A434" s="7">
        <f t="shared" si="8"/>
        <v>401</v>
      </c>
      <c r="B434" s="41" t="s">
        <v>357</v>
      </c>
      <c r="C434" s="11">
        <v>931</v>
      </c>
      <c r="D434" s="12" t="s">
        <v>200</v>
      </c>
      <c r="E434" s="11">
        <v>240</v>
      </c>
      <c r="F434" s="12" t="s">
        <v>396</v>
      </c>
      <c r="G434" s="22">
        <f>100+198</f>
        <v>298</v>
      </c>
      <c r="H434" s="29"/>
      <c r="I434" s="29"/>
    </row>
    <row r="435" spans="1:9" ht="89.25">
      <c r="A435" s="7">
        <f t="shared" si="8"/>
        <v>402</v>
      </c>
      <c r="B435" s="53" t="s">
        <v>325</v>
      </c>
      <c r="C435" s="11"/>
      <c r="D435" s="12" t="s">
        <v>326</v>
      </c>
      <c r="E435" s="11"/>
      <c r="F435" s="12" t="s">
        <v>380</v>
      </c>
      <c r="G435" s="73">
        <f>G436</f>
        <v>100</v>
      </c>
      <c r="H435" s="29"/>
      <c r="I435" s="29"/>
    </row>
    <row r="436" spans="1:9" ht="25.5">
      <c r="A436" s="7">
        <f t="shared" si="8"/>
        <v>403</v>
      </c>
      <c r="B436" s="41" t="s">
        <v>355</v>
      </c>
      <c r="C436" s="11"/>
      <c r="D436" s="12" t="s">
        <v>326</v>
      </c>
      <c r="E436" s="11">
        <v>200</v>
      </c>
      <c r="F436" s="12" t="s">
        <v>380</v>
      </c>
      <c r="G436" s="73">
        <f>G437</f>
        <v>100</v>
      </c>
      <c r="H436" s="29"/>
      <c r="I436" s="29"/>
    </row>
    <row r="437" spans="1:9" ht="25.5">
      <c r="A437" s="7">
        <f t="shared" si="8"/>
        <v>404</v>
      </c>
      <c r="B437" s="41" t="s">
        <v>357</v>
      </c>
      <c r="C437" s="11"/>
      <c r="D437" s="12" t="s">
        <v>326</v>
      </c>
      <c r="E437" s="11">
        <v>240</v>
      </c>
      <c r="F437" s="12" t="s">
        <v>380</v>
      </c>
      <c r="G437" s="73">
        <v>100</v>
      </c>
      <c r="H437" s="29"/>
      <c r="I437" s="29"/>
    </row>
    <row r="438" spans="1:9" ht="89.25">
      <c r="A438" s="7">
        <f t="shared" si="8"/>
        <v>405</v>
      </c>
      <c r="B438" s="53" t="s">
        <v>309</v>
      </c>
      <c r="C438" s="11"/>
      <c r="D438" s="11" t="s">
        <v>310</v>
      </c>
      <c r="E438" s="11"/>
      <c r="F438" s="12" t="s">
        <v>396</v>
      </c>
      <c r="G438" s="22">
        <f>G439</f>
        <v>100</v>
      </c>
      <c r="H438" s="29"/>
      <c r="I438" s="29"/>
    </row>
    <row r="439" spans="1:9" ht="25.5">
      <c r="A439" s="7">
        <f t="shared" si="8"/>
        <v>406</v>
      </c>
      <c r="B439" s="41" t="s">
        <v>355</v>
      </c>
      <c r="C439" s="11"/>
      <c r="D439" s="11" t="s">
        <v>310</v>
      </c>
      <c r="E439" s="11">
        <v>200</v>
      </c>
      <c r="F439" s="12" t="s">
        <v>396</v>
      </c>
      <c r="G439" s="22">
        <f>G440</f>
        <v>100</v>
      </c>
      <c r="H439" s="29"/>
      <c r="I439" s="29"/>
    </row>
    <row r="440" spans="1:9" ht="25.5">
      <c r="A440" s="7">
        <f t="shared" si="8"/>
        <v>407</v>
      </c>
      <c r="B440" s="41" t="s">
        <v>357</v>
      </c>
      <c r="C440" s="11"/>
      <c r="D440" s="11" t="s">
        <v>310</v>
      </c>
      <c r="E440" s="11">
        <v>240</v>
      </c>
      <c r="F440" s="12" t="s">
        <v>396</v>
      </c>
      <c r="G440" s="22">
        <f>100</f>
        <v>100</v>
      </c>
      <c r="H440" s="29"/>
      <c r="I440" s="29"/>
    </row>
    <row r="441" spans="1:9" ht="51">
      <c r="A441" s="7">
        <f t="shared" si="8"/>
        <v>408</v>
      </c>
      <c r="B441" s="39" t="s">
        <v>115</v>
      </c>
      <c r="C441" s="11"/>
      <c r="D441" s="12" t="s">
        <v>192</v>
      </c>
      <c r="E441" s="11"/>
      <c r="F441" s="12" t="s">
        <v>102</v>
      </c>
      <c r="G441" s="22">
        <f>G442</f>
        <v>1171</v>
      </c>
      <c r="H441" s="29"/>
      <c r="I441" s="29"/>
    </row>
    <row r="442" spans="1:9" ht="25.5">
      <c r="A442" s="7">
        <f t="shared" si="8"/>
        <v>409</v>
      </c>
      <c r="B442" s="39" t="s">
        <v>26</v>
      </c>
      <c r="C442" s="11"/>
      <c r="D442" s="12" t="s">
        <v>193</v>
      </c>
      <c r="E442" s="11"/>
      <c r="F442" s="12" t="s">
        <v>102</v>
      </c>
      <c r="G442" s="22">
        <f>G443</f>
        <v>1171</v>
      </c>
      <c r="H442" s="29"/>
      <c r="I442" s="29"/>
    </row>
    <row r="443" spans="1:9" ht="102">
      <c r="A443" s="7">
        <f t="shared" si="8"/>
        <v>410</v>
      </c>
      <c r="B443" s="53" t="s">
        <v>103</v>
      </c>
      <c r="C443" s="11"/>
      <c r="D443" s="12" t="s">
        <v>104</v>
      </c>
      <c r="E443" s="11"/>
      <c r="F443" s="12" t="s">
        <v>102</v>
      </c>
      <c r="G443" s="22">
        <f>G444</f>
        <v>1171</v>
      </c>
      <c r="H443" s="29"/>
      <c r="I443" s="29"/>
    </row>
    <row r="444" spans="1:9" ht="12.75">
      <c r="A444" s="7">
        <f t="shared" si="8"/>
        <v>411</v>
      </c>
      <c r="B444" s="63" t="s">
        <v>369</v>
      </c>
      <c r="C444" s="11"/>
      <c r="D444" s="12" t="s">
        <v>104</v>
      </c>
      <c r="E444" s="11">
        <v>800</v>
      </c>
      <c r="F444" s="12" t="s">
        <v>102</v>
      </c>
      <c r="G444" s="22">
        <f>G445</f>
        <v>1171</v>
      </c>
      <c r="H444" s="29"/>
      <c r="I444" s="29"/>
    </row>
    <row r="445" spans="1:9" ht="38.25">
      <c r="A445" s="7">
        <f t="shared" si="8"/>
        <v>412</v>
      </c>
      <c r="B445" s="55" t="s">
        <v>28</v>
      </c>
      <c r="C445" s="11"/>
      <c r="D445" s="12" t="s">
        <v>104</v>
      </c>
      <c r="E445" s="11">
        <v>810</v>
      </c>
      <c r="F445" s="12" t="s">
        <v>102</v>
      </c>
      <c r="G445" s="22">
        <v>1171</v>
      </c>
      <c r="H445" s="29"/>
      <c r="I445" s="29"/>
    </row>
    <row r="446" spans="1:9" ht="102">
      <c r="A446" s="7">
        <f t="shared" si="8"/>
        <v>413</v>
      </c>
      <c r="B446" s="39" t="s">
        <v>120</v>
      </c>
      <c r="C446" s="11">
        <v>931</v>
      </c>
      <c r="D446" s="12" t="s">
        <v>201</v>
      </c>
      <c r="E446" s="11"/>
      <c r="F446" s="12" t="s">
        <v>399</v>
      </c>
      <c r="G446" s="22">
        <f>G447</f>
        <v>89</v>
      </c>
      <c r="H446" s="29"/>
      <c r="I446" s="29"/>
    </row>
    <row r="447" spans="1:9" ht="25.5">
      <c r="A447" s="7">
        <f t="shared" si="8"/>
        <v>414</v>
      </c>
      <c r="B447" s="41" t="s">
        <v>355</v>
      </c>
      <c r="C447" s="11">
        <v>931</v>
      </c>
      <c r="D447" s="12" t="s">
        <v>201</v>
      </c>
      <c r="E447" s="11">
        <v>200</v>
      </c>
      <c r="F447" s="12" t="s">
        <v>399</v>
      </c>
      <c r="G447" s="22">
        <f>G448</f>
        <v>89</v>
      </c>
      <c r="H447" s="29"/>
      <c r="I447" s="29"/>
    </row>
    <row r="448" spans="1:9" ht="25.5">
      <c r="A448" s="7">
        <f t="shared" si="8"/>
        <v>415</v>
      </c>
      <c r="B448" s="41" t="s">
        <v>357</v>
      </c>
      <c r="C448" s="11">
        <v>931</v>
      </c>
      <c r="D448" s="12" t="s">
        <v>201</v>
      </c>
      <c r="E448" s="11">
        <v>240</v>
      </c>
      <c r="F448" s="12" t="s">
        <v>399</v>
      </c>
      <c r="G448" s="22">
        <v>89</v>
      </c>
      <c r="H448" s="29"/>
      <c r="I448" s="29"/>
    </row>
    <row r="449" spans="1:9" ht="25.5">
      <c r="A449" s="7">
        <f t="shared" si="8"/>
        <v>416</v>
      </c>
      <c r="B449" s="39" t="s">
        <v>408</v>
      </c>
      <c r="C449" s="11">
        <v>931</v>
      </c>
      <c r="D449" s="12" t="s">
        <v>202</v>
      </c>
      <c r="E449" s="11"/>
      <c r="F449" s="12" t="s">
        <v>114</v>
      </c>
      <c r="G449" s="22">
        <f>G450+G455+G460</f>
        <v>6193.200000000001</v>
      </c>
      <c r="H449" s="29"/>
      <c r="I449" s="29"/>
    </row>
    <row r="450" spans="1:9" ht="89.25">
      <c r="A450" s="7">
        <f t="shared" si="8"/>
        <v>417</v>
      </c>
      <c r="B450" s="39" t="s">
        <v>27</v>
      </c>
      <c r="C450" s="11">
        <v>931</v>
      </c>
      <c r="D450" s="12" t="s">
        <v>203</v>
      </c>
      <c r="E450" s="11"/>
      <c r="F450" s="12" t="s">
        <v>114</v>
      </c>
      <c r="G450" s="22">
        <f>G451+G453</f>
        <v>1201.8000000000002</v>
      </c>
      <c r="H450" s="29"/>
      <c r="I450" s="29"/>
    </row>
    <row r="451" spans="1:9" ht="51">
      <c r="A451" s="7">
        <f t="shared" si="8"/>
        <v>418</v>
      </c>
      <c r="B451" s="41" t="s">
        <v>351</v>
      </c>
      <c r="C451" s="11">
        <v>931</v>
      </c>
      <c r="D451" s="12" t="s">
        <v>203</v>
      </c>
      <c r="E451" s="3" t="s">
        <v>352</v>
      </c>
      <c r="F451" s="12" t="s">
        <v>114</v>
      </c>
      <c r="G451" s="22">
        <f>G452</f>
        <v>902.7</v>
      </c>
      <c r="H451" s="29"/>
      <c r="I451" s="29"/>
    </row>
    <row r="452" spans="1:9" ht="25.5">
      <c r="A452" s="7">
        <f t="shared" si="8"/>
        <v>419</v>
      </c>
      <c r="B452" s="41" t="s">
        <v>353</v>
      </c>
      <c r="C452" s="11">
        <v>931</v>
      </c>
      <c r="D452" s="12" t="s">
        <v>203</v>
      </c>
      <c r="E452" s="3" t="s">
        <v>342</v>
      </c>
      <c r="F452" s="12" t="s">
        <v>114</v>
      </c>
      <c r="G452" s="22">
        <f>759.1+110.1+33.5</f>
        <v>902.7</v>
      </c>
      <c r="H452" s="29"/>
      <c r="I452" s="29"/>
    </row>
    <row r="453" spans="1:9" ht="25.5">
      <c r="A453" s="7">
        <f t="shared" si="8"/>
        <v>420</v>
      </c>
      <c r="B453" s="41" t="s">
        <v>355</v>
      </c>
      <c r="C453" s="11">
        <v>931</v>
      </c>
      <c r="D453" s="12" t="s">
        <v>203</v>
      </c>
      <c r="E453" s="3" t="s">
        <v>356</v>
      </c>
      <c r="F453" s="12" t="s">
        <v>114</v>
      </c>
      <c r="G453" s="22">
        <f>G454</f>
        <v>299.1</v>
      </c>
      <c r="H453" s="29"/>
      <c r="I453" s="29"/>
    </row>
    <row r="454" spans="1:9" ht="25.5">
      <c r="A454" s="7">
        <f t="shared" si="8"/>
        <v>421</v>
      </c>
      <c r="B454" s="41" t="s">
        <v>357</v>
      </c>
      <c r="C454" s="11">
        <v>931</v>
      </c>
      <c r="D454" s="12" t="s">
        <v>203</v>
      </c>
      <c r="E454" s="3" t="s">
        <v>358</v>
      </c>
      <c r="F454" s="12" t="s">
        <v>114</v>
      </c>
      <c r="G454" s="22">
        <f>274.3+24.8</f>
        <v>299.1</v>
      </c>
      <c r="H454" s="29"/>
      <c r="I454" s="29"/>
    </row>
    <row r="455" spans="1:9" ht="89.25">
      <c r="A455" s="7">
        <f t="shared" si="8"/>
        <v>422</v>
      </c>
      <c r="B455" s="39" t="s">
        <v>398</v>
      </c>
      <c r="C455" s="11">
        <v>931</v>
      </c>
      <c r="D455" s="12" t="s">
        <v>203</v>
      </c>
      <c r="E455" s="11"/>
      <c r="F455" s="12" t="s">
        <v>337</v>
      </c>
      <c r="G455" s="22">
        <f>G456+G458</f>
        <v>4291.400000000001</v>
      </c>
      <c r="H455" s="29"/>
      <c r="I455" s="29"/>
    </row>
    <row r="456" spans="1:9" ht="51">
      <c r="A456" s="7">
        <f t="shared" si="8"/>
        <v>423</v>
      </c>
      <c r="B456" s="41" t="s">
        <v>351</v>
      </c>
      <c r="C456" s="11">
        <v>931</v>
      </c>
      <c r="D456" s="12" t="s">
        <v>203</v>
      </c>
      <c r="E456" s="3" t="s">
        <v>352</v>
      </c>
      <c r="F456" s="12" t="s">
        <v>337</v>
      </c>
      <c r="G456" s="22">
        <f>G457</f>
        <v>3921.3</v>
      </c>
      <c r="H456" s="29"/>
      <c r="I456" s="29"/>
    </row>
    <row r="457" spans="1:9" ht="12.75">
      <c r="A457" s="7">
        <f t="shared" si="8"/>
        <v>424</v>
      </c>
      <c r="B457" s="41" t="s">
        <v>341</v>
      </c>
      <c r="C457" s="11">
        <v>931</v>
      </c>
      <c r="D457" s="12" t="s">
        <v>203</v>
      </c>
      <c r="E457" s="3" t="s">
        <v>342</v>
      </c>
      <c r="F457" s="12" t="s">
        <v>337</v>
      </c>
      <c r="G457" s="22">
        <f>3750.8+129.8+40.7</f>
        <v>3921.3</v>
      </c>
      <c r="H457" s="29"/>
      <c r="I457" s="29"/>
    </row>
    <row r="458" spans="1:9" ht="25.5">
      <c r="A458" s="7">
        <f t="shared" si="8"/>
        <v>425</v>
      </c>
      <c r="B458" s="41" t="s">
        <v>355</v>
      </c>
      <c r="C458" s="11">
        <v>931</v>
      </c>
      <c r="D458" s="12" t="s">
        <v>203</v>
      </c>
      <c r="E458" s="3" t="s">
        <v>356</v>
      </c>
      <c r="F458" s="12" t="s">
        <v>337</v>
      </c>
      <c r="G458" s="22">
        <f>G459</f>
        <v>370.1</v>
      </c>
      <c r="H458" s="29"/>
      <c r="I458" s="29"/>
    </row>
    <row r="459" spans="1:9" ht="25.5">
      <c r="A459" s="7">
        <f t="shared" si="8"/>
        <v>426</v>
      </c>
      <c r="B459" s="41" t="s">
        <v>357</v>
      </c>
      <c r="C459" s="11">
        <v>931</v>
      </c>
      <c r="D459" s="12" t="s">
        <v>203</v>
      </c>
      <c r="E459" s="3" t="s">
        <v>358</v>
      </c>
      <c r="F459" s="12" t="s">
        <v>337</v>
      </c>
      <c r="G459" s="22">
        <f>269.1+80+6+15</f>
        <v>370.1</v>
      </c>
      <c r="H459" s="29"/>
      <c r="I459" s="29"/>
    </row>
    <row r="460" spans="1:9" ht="12.75">
      <c r="A460" s="7">
        <f t="shared" si="8"/>
        <v>427</v>
      </c>
      <c r="B460" s="57" t="s">
        <v>311</v>
      </c>
      <c r="C460" s="13"/>
      <c r="D460" s="12"/>
      <c r="E460" s="8"/>
      <c r="F460" s="12" t="s">
        <v>318</v>
      </c>
      <c r="G460" s="11">
        <f>G461</f>
        <v>700</v>
      </c>
      <c r="H460" s="29"/>
      <c r="I460" s="29"/>
    </row>
    <row r="461" spans="1:9" ht="51">
      <c r="A461" s="7">
        <f t="shared" si="8"/>
        <v>428</v>
      </c>
      <c r="B461" s="53" t="s">
        <v>115</v>
      </c>
      <c r="C461" s="13"/>
      <c r="D461" s="12" t="s">
        <v>192</v>
      </c>
      <c r="E461" s="8"/>
      <c r="F461" s="12" t="s">
        <v>318</v>
      </c>
      <c r="G461" s="11">
        <f>G462</f>
        <v>700</v>
      </c>
      <c r="H461" s="29"/>
      <c r="I461" s="29"/>
    </row>
    <row r="462" spans="1:9" ht="51">
      <c r="A462" s="7">
        <f t="shared" si="8"/>
        <v>429</v>
      </c>
      <c r="B462" s="71" t="s">
        <v>312</v>
      </c>
      <c r="C462" s="13"/>
      <c r="D462" s="12" t="s">
        <v>316</v>
      </c>
      <c r="E462" s="8"/>
      <c r="F462" s="12" t="s">
        <v>318</v>
      </c>
      <c r="G462" s="11">
        <f>G463</f>
        <v>700</v>
      </c>
      <c r="H462" s="29"/>
      <c r="I462" s="29"/>
    </row>
    <row r="463" spans="1:9" ht="114.75">
      <c r="A463" s="7">
        <f t="shared" si="8"/>
        <v>430</v>
      </c>
      <c r="B463" s="72" t="s">
        <v>315</v>
      </c>
      <c r="C463" s="13"/>
      <c r="D463" s="12" t="s">
        <v>317</v>
      </c>
      <c r="E463" s="8"/>
      <c r="F463" s="12" t="s">
        <v>318</v>
      </c>
      <c r="G463" s="11">
        <f>G464</f>
        <v>700</v>
      </c>
      <c r="H463" s="29"/>
      <c r="I463" s="29"/>
    </row>
    <row r="464" spans="1:9" ht="25.5">
      <c r="A464" s="7">
        <f t="shared" si="8"/>
        <v>431</v>
      </c>
      <c r="B464" s="54" t="s">
        <v>355</v>
      </c>
      <c r="C464" s="13"/>
      <c r="D464" s="12" t="s">
        <v>317</v>
      </c>
      <c r="E464" s="8" t="s">
        <v>356</v>
      </c>
      <c r="F464" s="12" t="s">
        <v>318</v>
      </c>
      <c r="G464" s="11">
        <f>G465</f>
        <v>700</v>
      </c>
      <c r="H464" s="29"/>
      <c r="I464" s="29"/>
    </row>
    <row r="465" spans="1:9" ht="25.5">
      <c r="A465" s="7">
        <f t="shared" si="8"/>
        <v>432</v>
      </c>
      <c r="B465" s="54" t="s">
        <v>357</v>
      </c>
      <c r="C465" s="13"/>
      <c r="D465" s="12" t="s">
        <v>317</v>
      </c>
      <c r="E465" s="8" t="s">
        <v>358</v>
      </c>
      <c r="F465" s="12" t="s">
        <v>318</v>
      </c>
      <c r="G465" s="11">
        <f>100+600</f>
        <v>700</v>
      </c>
      <c r="H465" s="29"/>
      <c r="I465" s="29"/>
    </row>
    <row r="466" spans="1:9" ht="25.5">
      <c r="A466" s="7">
        <f t="shared" si="8"/>
        <v>433</v>
      </c>
      <c r="B466" s="44" t="s">
        <v>16</v>
      </c>
      <c r="C466" s="30">
        <v>991</v>
      </c>
      <c r="D466" s="10" t="s">
        <v>204</v>
      </c>
      <c r="E466" s="9"/>
      <c r="F466" s="10" t="s">
        <v>18</v>
      </c>
      <c r="G466" s="31">
        <f>G467</f>
        <v>5935.6</v>
      </c>
      <c r="H466" s="29"/>
      <c r="I466" s="29"/>
    </row>
    <row r="467" spans="1:9" ht="25.5">
      <c r="A467" s="7">
        <f t="shared" si="8"/>
        <v>434</v>
      </c>
      <c r="B467" s="39" t="s">
        <v>408</v>
      </c>
      <c r="C467" s="13">
        <v>991</v>
      </c>
      <c r="D467" s="12" t="s">
        <v>205</v>
      </c>
      <c r="E467" s="11"/>
      <c r="F467" s="12" t="s">
        <v>18</v>
      </c>
      <c r="G467" s="22">
        <f>G468+G475+G478</f>
        <v>5935.6</v>
      </c>
      <c r="H467" s="29"/>
      <c r="I467" s="29"/>
    </row>
    <row r="468" spans="1:9" ht="63.75">
      <c r="A468" s="7">
        <f t="shared" si="8"/>
        <v>435</v>
      </c>
      <c r="B468" s="39" t="s">
        <v>17</v>
      </c>
      <c r="C468" s="13">
        <v>991</v>
      </c>
      <c r="D468" s="12" t="s">
        <v>206</v>
      </c>
      <c r="E468" s="11"/>
      <c r="F468" s="12" t="s">
        <v>18</v>
      </c>
      <c r="G468" s="22">
        <f>G469+G471+G473</f>
        <v>5491.1</v>
      </c>
      <c r="H468" s="29"/>
      <c r="I468" s="29"/>
    </row>
    <row r="469" spans="1:9" ht="51">
      <c r="A469" s="7">
        <f t="shared" si="8"/>
        <v>436</v>
      </c>
      <c r="B469" s="41" t="s">
        <v>351</v>
      </c>
      <c r="C469" s="13">
        <v>991</v>
      </c>
      <c r="D469" s="12" t="s">
        <v>206</v>
      </c>
      <c r="E469" s="3" t="s">
        <v>352</v>
      </c>
      <c r="F469" s="12" t="s">
        <v>18</v>
      </c>
      <c r="G469" s="22">
        <f>G470</f>
        <v>4494.8</v>
      </c>
      <c r="H469" s="29"/>
      <c r="I469" s="29"/>
    </row>
    <row r="470" spans="1:9" ht="25.5">
      <c r="A470" s="7">
        <f t="shared" si="8"/>
        <v>437</v>
      </c>
      <c r="B470" s="41" t="s">
        <v>353</v>
      </c>
      <c r="C470" s="13">
        <v>991</v>
      </c>
      <c r="D470" s="12" t="s">
        <v>206</v>
      </c>
      <c r="E470" s="3" t="s">
        <v>354</v>
      </c>
      <c r="F470" s="12" t="s">
        <v>18</v>
      </c>
      <c r="G470" s="22">
        <v>4494.8</v>
      </c>
      <c r="H470" s="29"/>
      <c r="I470" s="29"/>
    </row>
    <row r="471" spans="1:9" ht="25.5">
      <c r="A471" s="7">
        <f t="shared" si="8"/>
        <v>438</v>
      </c>
      <c r="B471" s="41" t="s">
        <v>355</v>
      </c>
      <c r="C471" s="13">
        <v>991</v>
      </c>
      <c r="D471" s="12" t="s">
        <v>206</v>
      </c>
      <c r="E471" s="3" t="s">
        <v>356</v>
      </c>
      <c r="F471" s="12" t="s">
        <v>18</v>
      </c>
      <c r="G471" s="22">
        <f>G472</f>
        <v>995.3</v>
      </c>
      <c r="H471" s="29"/>
      <c r="I471" s="29"/>
    </row>
    <row r="472" spans="1:9" ht="25.5">
      <c r="A472" s="7">
        <f t="shared" si="8"/>
        <v>439</v>
      </c>
      <c r="B472" s="41" t="s">
        <v>357</v>
      </c>
      <c r="C472" s="13">
        <v>991</v>
      </c>
      <c r="D472" s="12" t="s">
        <v>206</v>
      </c>
      <c r="E472" s="3" t="s">
        <v>358</v>
      </c>
      <c r="F472" s="12" t="s">
        <v>18</v>
      </c>
      <c r="G472" s="22">
        <f>521.6+400+4.9+69.8-1</f>
        <v>995.3</v>
      </c>
      <c r="H472" s="29"/>
      <c r="I472" s="29"/>
    </row>
    <row r="473" spans="1:9" ht="12.75">
      <c r="A473" s="7">
        <f t="shared" si="8"/>
        <v>440</v>
      </c>
      <c r="B473" s="41" t="s">
        <v>369</v>
      </c>
      <c r="C473" s="13"/>
      <c r="D473" s="12" t="s">
        <v>206</v>
      </c>
      <c r="E473" s="3" t="s">
        <v>34</v>
      </c>
      <c r="F473" s="12" t="s">
        <v>18</v>
      </c>
      <c r="G473" s="22">
        <f>G474</f>
        <v>1</v>
      </c>
      <c r="H473" s="29"/>
      <c r="I473" s="29"/>
    </row>
    <row r="474" spans="1:9" ht="12.75">
      <c r="A474" s="7">
        <f t="shared" si="8"/>
        <v>441</v>
      </c>
      <c r="B474" s="41" t="s">
        <v>370</v>
      </c>
      <c r="C474" s="13"/>
      <c r="D474" s="12" t="s">
        <v>206</v>
      </c>
      <c r="E474" s="3" t="s">
        <v>365</v>
      </c>
      <c r="F474" s="12" t="s">
        <v>18</v>
      </c>
      <c r="G474" s="22">
        <v>1</v>
      </c>
      <c r="H474" s="29"/>
      <c r="I474" s="29"/>
    </row>
    <row r="475" spans="1:9" ht="63.75">
      <c r="A475" s="7">
        <f t="shared" si="8"/>
        <v>442</v>
      </c>
      <c r="B475" s="39" t="s">
        <v>20</v>
      </c>
      <c r="C475" s="13">
        <v>991</v>
      </c>
      <c r="D475" s="12" t="s">
        <v>64</v>
      </c>
      <c r="E475" s="11"/>
      <c r="F475" s="12" t="s">
        <v>18</v>
      </c>
      <c r="G475" s="22">
        <f>G476</f>
        <v>89.8</v>
      </c>
      <c r="H475" s="29"/>
      <c r="I475" s="29"/>
    </row>
    <row r="476" spans="1:9" ht="51">
      <c r="A476" s="7">
        <f t="shared" si="8"/>
        <v>443</v>
      </c>
      <c r="B476" s="41" t="s">
        <v>351</v>
      </c>
      <c r="C476" s="13">
        <v>991</v>
      </c>
      <c r="D476" s="12" t="s">
        <v>64</v>
      </c>
      <c r="E476" s="3" t="s">
        <v>352</v>
      </c>
      <c r="F476" s="12" t="s">
        <v>18</v>
      </c>
      <c r="G476" s="22">
        <f>G477</f>
        <v>89.8</v>
      </c>
      <c r="H476" s="29"/>
      <c r="I476" s="29"/>
    </row>
    <row r="477" spans="1:9" ht="25.5">
      <c r="A477" s="7">
        <f t="shared" si="8"/>
        <v>444</v>
      </c>
      <c r="B477" s="41" t="s">
        <v>353</v>
      </c>
      <c r="C477" s="13">
        <v>991</v>
      </c>
      <c r="D477" s="12" t="s">
        <v>64</v>
      </c>
      <c r="E477" s="3" t="s">
        <v>354</v>
      </c>
      <c r="F477" s="12" t="s">
        <v>18</v>
      </c>
      <c r="G477" s="22">
        <f>76.1+10.5+3.2</f>
        <v>89.8</v>
      </c>
      <c r="H477" s="29"/>
      <c r="I477" s="29"/>
    </row>
    <row r="478" spans="1:9" ht="89.25">
      <c r="A478" s="7">
        <f t="shared" si="8"/>
        <v>445</v>
      </c>
      <c r="B478" s="39" t="s">
        <v>277</v>
      </c>
      <c r="C478" s="13"/>
      <c r="D478" s="12" t="s">
        <v>214</v>
      </c>
      <c r="E478" s="8"/>
      <c r="F478" s="12" t="s">
        <v>18</v>
      </c>
      <c r="G478" s="22">
        <f>G479</f>
        <v>354.7</v>
      </c>
      <c r="H478" s="29"/>
      <c r="I478" s="29"/>
    </row>
    <row r="479" spans="1:9" ht="25.5">
      <c r="A479" s="7">
        <f t="shared" si="8"/>
        <v>446</v>
      </c>
      <c r="B479" s="41" t="s">
        <v>353</v>
      </c>
      <c r="C479" s="13"/>
      <c r="D479" s="12" t="s">
        <v>214</v>
      </c>
      <c r="E479" s="8" t="s">
        <v>354</v>
      </c>
      <c r="F479" s="12" t="s">
        <v>18</v>
      </c>
      <c r="G479" s="22">
        <f>336.4+14+4.3</f>
        <v>354.7</v>
      </c>
      <c r="H479" s="29"/>
      <c r="I479" s="29"/>
    </row>
    <row r="480" spans="1:9" ht="38.25">
      <c r="A480" s="7">
        <f t="shared" si="8"/>
        <v>447</v>
      </c>
      <c r="B480" s="46" t="s">
        <v>375</v>
      </c>
      <c r="C480" s="31">
        <v>906</v>
      </c>
      <c r="D480" s="32" t="s">
        <v>215</v>
      </c>
      <c r="E480" s="31"/>
      <c r="F480" s="32"/>
      <c r="G480" s="31">
        <f>G481+G494</f>
        <v>300</v>
      </c>
      <c r="H480" s="29"/>
      <c r="I480" s="29"/>
    </row>
    <row r="481" spans="1:9" ht="51">
      <c r="A481" s="7">
        <f t="shared" si="8"/>
        <v>448</v>
      </c>
      <c r="B481" s="39" t="s">
        <v>37</v>
      </c>
      <c r="C481" s="22">
        <v>906</v>
      </c>
      <c r="D481" s="23" t="s">
        <v>216</v>
      </c>
      <c r="E481" s="22"/>
      <c r="F481" s="23"/>
      <c r="G481" s="22">
        <f>G482+G486</f>
        <v>200</v>
      </c>
      <c r="H481" s="29"/>
      <c r="I481" s="29"/>
    </row>
    <row r="482" spans="1:9" ht="12.75">
      <c r="A482" s="7">
        <f t="shared" si="8"/>
        <v>449</v>
      </c>
      <c r="B482" s="43" t="s">
        <v>105</v>
      </c>
      <c r="C482" s="22"/>
      <c r="D482" s="23" t="s">
        <v>216</v>
      </c>
      <c r="E482" s="22"/>
      <c r="F482" s="23" t="s">
        <v>111</v>
      </c>
      <c r="G482" s="22">
        <f>G483</f>
        <v>100</v>
      </c>
      <c r="H482" s="29"/>
      <c r="I482" s="29"/>
    </row>
    <row r="483" spans="1:9" ht="12.75">
      <c r="A483" s="7">
        <f t="shared" si="8"/>
        <v>450</v>
      </c>
      <c r="B483" s="64" t="s">
        <v>106</v>
      </c>
      <c r="C483" s="22"/>
      <c r="D483" s="23" t="s">
        <v>216</v>
      </c>
      <c r="E483" s="22"/>
      <c r="F483" s="23" t="s">
        <v>374</v>
      </c>
      <c r="G483" s="22">
        <f>G484</f>
        <v>100</v>
      </c>
      <c r="H483" s="29"/>
      <c r="I483" s="29"/>
    </row>
    <row r="484" spans="1:9" ht="114.75">
      <c r="A484" s="7">
        <f t="shared" si="8"/>
        <v>451</v>
      </c>
      <c r="B484" s="39" t="s">
        <v>38</v>
      </c>
      <c r="C484" s="22"/>
      <c r="D484" s="23" t="s">
        <v>217</v>
      </c>
      <c r="E484" s="22"/>
      <c r="F484" s="23" t="s">
        <v>111</v>
      </c>
      <c r="G484" s="22">
        <f>G485</f>
        <v>100</v>
      </c>
      <c r="H484" s="29"/>
      <c r="I484" s="29"/>
    </row>
    <row r="485" spans="1:9" ht="25.5">
      <c r="A485" s="7">
        <f t="shared" si="8"/>
        <v>452</v>
      </c>
      <c r="B485" s="41" t="s">
        <v>357</v>
      </c>
      <c r="C485" s="22"/>
      <c r="D485" s="23" t="s">
        <v>217</v>
      </c>
      <c r="E485" s="22">
        <v>240</v>
      </c>
      <c r="F485" s="23" t="s">
        <v>374</v>
      </c>
      <c r="G485" s="22">
        <v>100</v>
      </c>
      <c r="H485" s="29"/>
      <c r="I485" s="29"/>
    </row>
    <row r="486" spans="1:9" ht="12.75">
      <c r="A486" s="7">
        <f t="shared" si="8"/>
        <v>453</v>
      </c>
      <c r="B486" s="50" t="s">
        <v>107</v>
      </c>
      <c r="C486" s="22"/>
      <c r="D486" s="12"/>
      <c r="E486" s="11"/>
      <c r="F486" s="23" t="s">
        <v>122</v>
      </c>
      <c r="G486" s="22">
        <f>G487</f>
        <v>100</v>
      </c>
      <c r="H486" s="29"/>
      <c r="I486" s="29"/>
    </row>
    <row r="487" spans="1:9" ht="12.75">
      <c r="A487" s="7">
        <f t="shared" si="8"/>
        <v>454</v>
      </c>
      <c r="B487" s="50" t="s">
        <v>108</v>
      </c>
      <c r="C487" s="22"/>
      <c r="D487" s="12"/>
      <c r="E487" s="11"/>
      <c r="F487" s="23" t="s">
        <v>380</v>
      </c>
      <c r="G487" s="22">
        <f>G488</f>
        <v>100</v>
      </c>
      <c r="H487" s="29"/>
      <c r="I487" s="29"/>
    </row>
    <row r="488" spans="1:9" ht="38.25">
      <c r="A488" s="7">
        <f t="shared" si="8"/>
        <v>455</v>
      </c>
      <c r="B488" s="50" t="s">
        <v>375</v>
      </c>
      <c r="C488" s="22"/>
      <c r="D488" s="12" t="s">
        <v>215</v>
      </c>
      <c r="E488" s="11"/>
      <c r="F488" s="12" t="s">
        <v>380</v>
      </c>
      <c r="G488" s="22">
        <f>G489</f>
        <v>100</v>
      </c>
      <c r="H488" s="29"/>
      <c r="I488" s="29"/>
    </row>
    <row r="489" spans="1:9" ht="51">
      <c r="A489" s="7">
        <f t="shared" si="8"/>
        <v>456</v>
      </c>
      <c r="B489" s="39" t="s">
        <v>37</v>
      </c>
      <c r="C489" s="22"/>
      <c r="D489" s="23" t="s">
        <v>216</v>
      </c>
      <c r="E489" s="11"/>
      <c r="F489" s="23" t="s">
        <v>380</v>
      </c>
      <c r="G489" s="22">
        <f>G490+G492</f>
        <v>100</v>
      </c>
      <c r="H489" s="29"/>
      <c r="I489" s="29"/>
    </row>
    <row r="490" spans="1:9" ht="114.75">
      <c r="A490" s="7">
        <f t="shared" si="8"/>
        <v>457</v>
      </c>
      <c r="B490" s="53" t="s">
        <v>109</v>
      </c>
      <c r="C490" s="22"/>
      <c r="D490" s="11">
        <v>1010088020</v>
      </c>
      <c r="E490" s="11"/>
      <c r="F490" s="12" t="s">
        <v>380</v>
      </c>
      <c r="G490" s="22">
        <f>G491</f>
        <v>50</v>
      </c>
      <c r="H490" s="29"/>
      <c r="I490" s="29"/>
    </row>
    <row r="491" spans="1:9" ht="25.5">
      <c r="A491" s="7">
        <f t="shared" si="8"/>
        <v>458</v>
      </c>
      <c r="B491" s="41" t="s">
        <v>357</v>
      </c>
      <c r="C491" s="22"/>
      <c r="D491" s="59">
        <v>1010088020</v>
      </c>
      <c r="E491" s="11">
        <v>240</v>
      </c>
      <c r="F491" s="12" t="s">
        <v>380</v>
      </c>
      <c r="G491" s="22">
        <v>50</v>
      </c>
      <c r="H491" s="29"/>
      <c r="I491" s="29"/>
    </row>
    <row r="492" spans="1:9" ht="102">
      <c r="A492" s="7">
        <f t="shared" si="8"/>
        <v>459</v>
      </c>
      <c r="B492" s="53" t="s">
        <v>110</v>
      </c>
      <c r="C492" s="22"/>
      <c r="D492" s="11">
        <v>1010088030</v>
      </c>
      <c r="E492" s="11"/>
      <c r="F492" s="12" t="s">
        <v>380</v>
      </c>
      <c r="G492" s="22">
        <f>G493</f>
        <v>50</v>
      </c>
      <c r="H492" s="29"/>
      <c r="I492" s="29"/>
    </row>
    <row r="493" spans="1:9" ht="25.5">
      <c r="A493" s="7">
        <f t="shared" si="8"/>
        <v>460</v>
      </c>
      <c r="B493" s="41" t="s">
        <v>357</v>
      </c>
      <c r="C493" s="22"/>
      <c r="D493" s="59">
        <v>1010088030</v>
      </c>
      <c r="E493" s="11">
        <v>240</v>
      </c>
      <c r="F493" s="12" t="s">
        <v>380</v>
      </c>
      <c r="G493" s="22">
        <v>50</v>
      </c>
      <c r="H493" s="29"/>
      <c r="I493" s="29"/>
    </row>
    <row r="494" spans="1:9" ht="25.5">
      <c r="A494" s="7">
        <f t="shared" si="8"/>
        <v>461</v>
      </c>
      <c r="B494" s="47" t="s">
        <v>39</v>
      </c>
      <c r="C494" s="22">
        <v>906</v>
      </c>
      <c r="D494" s="23" t="s">
        <v>218</v>
      </c>
      <c r="E494" s="22"/>
      <c r="F494" s="23" t="s">
        <v>380</v>
      </c>
      <c r="G494" s="22">
        <f>G495</f>
        <v>100</v>
      </c>
      <c r="H494" s="29"/>
      <c r="I494" s="29"/>
    </row>
    <row r="495" spans="1:9" ht="89.25">
      <c r="A495" s="7">
        <f t="shared" si="8"/>
        <v>462</v>
      </c>
      <c r="B495" s="47" t="s">
        <v>40</v>
      </c>
      <c r="C495" s="22">
        <v>906</v>
      </c>
      <c r="D495" s="23" t="s">
        <v>219</v>
      </c>
      <c r="E495" s="22">
        <v>240</v>
      </c>
      <c r="F495" s="23" t="s">
        <v>380</v>
      </c>
      <c r="G495" s="22">
        <v>100</v>
      </c>
      <c r="H495" s="29"/>
      <c r="I495" s="29"/>
    </row>
    <row r="496" spans="1:9" ht="12.75">
      <c r="A496" s="7">
        <f t="shared" si="8"/>
        <v>463</v>
      </c>
      <c r="B496" s="48" t="s">
        <v>419</v>
      </c>
      <c r="C496" s="9">
        <v>901</v>
      </c>
      <c r="D496" s="10"/>
      <c r="E496" s="9"/>
      <c r="F496" s="10"/>
      <c r="G496" s="68">
        <f>G497+G508</f>
        <v>47141.50000000001</v>
      </c>
      <c r="H496" s="29"/>
      <c r="I496" s="29"/>
    </row>
    <row r="497" spans="1:9" ht="12.75">
      <c r="A497" s="7">
        <f t="shared" si="8"/>
        <v>464</v>
      </c>
      <c r="B497" s="43" t="s">
        <v>347</v>
      </c>
      <c r="C497" s="11">
        <v>901</v>
      </c>
      <c r="D497" s="12" t="s">
        <v>220</v>
      </c>
      <c r="E497" s="11"/>
      <c r="F497" s="12" t="s">
        <v>348</v>
      </c>
      <c r="G497" s="22">
        <f>G498+G503+G506</f>
        <v>3124.5</v>
      </c>
      <c r="H497" s="29"/>
      <c r="I497" s="29"/>
    </row>
    <row r="498" spans="1:9" ht="38.25">
      <c r="A498" s="7">
        <f t="shared" si="8"/>
        <v>465</v>
      </c>
      <c r="B498" s="41" t="s">
        <v>360</v>
      </c>
      <c r="C498" s="3" t="s">
        <v>349</v>
      </c>
      <c r="D498" s="3" t="s">
        <v>221</v>
      </c>
      <c r="E498" s="3" t="s">
        <v>350</v>
      </c>
      <c r="F498" s="3" t="s">
        <v>348</v>
      </c>
      <c r="G498" s="22">
        <f>G499+G501</f>
        <v>1868.3999999999999</v>
      </c>
      <c r="H498" s="29"/>
      <c r="I498" s="29"/>
    </row>
    <row r="499" spans="1:9" ht="51">
      <c r="A499" s="7">
        <f t="shared" si="8"/>
        <v>466</v>
      </c>
      <c r="B499" s="41" t="s">
        <v>351</v>
      </c>
      <c r="C499" s="3" t="s">
        <v>349</v>
      </c>
      <c r="D499" s="3" t="s">
        <v>221</v>
      </c>
      <c r="E499" s="3" t="s">
        <v>352</v>
      </c>
      <c r="F499" s="3" t="s">
        <v>348</v>
      </c>
      <c r="G499" s="22">
        <f>G500</f>
        <v>1055.1</v>
      </c>
      <c r="H499" s="29"/>
      <c r="I499" s="29"/>
    </row>
    <row r="500" spans="1:9" ht="27.75" customHeight="1">
      <c r="A500" s="7">
        <f aca="true" t="shared" si="9" ref="A500:A513">A499+1</f>
        <v>467</v>
      </c>
      <c r="B500" s="41" t="s">
        <v>353</v>
      </c>
      <c r="C500" s="3" t="s">
        <v>349</v>
      </c>
      <c r="D500" s="3" t="s">
        <v>221</v>
      </c>
      <c r="E500" s="3" t="s">
        <v>354</v>
      </c>
      <c r="F500" s="3" t="s">
        <v>348</v>
      </c>
      <c r="G500" s="22">
        <v>1055.1</v>
      </c>
      <c r="H500" s="29"/>
      <c r="I500" s="29"/>
    </row>
    <row r="501" spans="1:9" ht="28.5" customHeight="1">
      <c r="A501" s="7">
        <f t="shared" si="9"/>
        <v>468</v>
      </c>
      <c r="B501" s="41" t="s">
        <v>355</v>
      </c>
      <c r="C501" s="3" t="s">
        <v>349</v>
      </c>
      <c r="D501" s="3" t="s">
        <v>221</v>
      </c>
      <c r="E501" s="3" t="s">
        <v>356</v>
      </c>
      <c r="F501" s="3" t="s">
        <v>348</v>
      </c>
      <c r="G501" s="22">
        <f>G502</f>
        <v>813.3</v>
      </c>
      <c r="H501" s="29"/>
      <c r="I501" s="29"/>
    </row>
    <row r="502" spans="1:9" ht="26.25" customHeight="1">
      <c r="A502" s="7">
        <f t="shared" si="9"/>
        <v>469</v>
      </c>
      <c r="B502" s="41" t="s">
        <v>357</v>
      </c>
      <c r="C502" s="3" t="s">
        <v>349</v>
      </c>
      <c r="D502" s="3" t="s">
        <v>221</v>
      </c>
      <c r="E502" s="3" t="s">
        <v>358</v>
      </c>
      <c r="F502" s="3" t="s">
        <v>348</v>
      </c>
      <c r="G502" s="22">
        <f>353.3+30+350+80</f>
        <v>813.3</v>
      </c>
      <c r="H502" s="29"/>
      <c r="I502" s="29"/>
    </row>
    <row r="503" spans="1:9" ht="20.25" customHeight="1">
      <c r="A503" s="7">
        <f t="shared" si="9"/>
        <v>470</v>
      </c>
      <c r="B503" s="41" t="s">
        <v>359</v>
      </c>
      <c r="C503" s="3" t="s">
        <v>349</v>
      </c>
      <c r="D503" s="3" t="s">
        <v>222</v>
      </c>
      <c r="E503" s="3" t="s">
        <v>350</v>
      </c>
      <c r="F503" s="3" t="s">
        <v>348</v>
      </c>
      <c r="G503" s="22">
        <f>G504</f>
        <v>979.7</v>
      </c>
      <c r="H503" s="29"/>
      <c r="I503" s="29"/>
    </row>
    <row r="504" spans="1:9" ht="51">
      <c r="A504" s="7">
        <f t="shared" si="9"/>
        <v>471</v>
      </c>
      <c r="B504" s="41" t="s">
        <v>351</v>
      </c>
      <c r="C504" s="3" t="s">
        <v>349</v>
      </c>
      <c r="D504" s="3" t="s">
        <v>222</v>
      </c>
      <c r="E504" s="3" t="s">
        <v>352</v>
      </c>
      <c r="F504" s="3" t="s">
        <v>348</v>
      </c>
      <c r="G504" s="22">
        <f>G505</f>
        <v>979.7</v>
      </c>
      <c r="H504" s="29"/>
      <c r="I504" s="29"/>
    </row>
    <row r="505" spans="1:9" ht="27.75" customHeight="1">
      <c r="A505" s="7">
        <f t="shared" si="9"/>
        <v>472</v>
      </c>
      <c r="B505" s="41" t="s">
        <v>353</v>
      </c>
      <c r="C505" s="3" t="s">
        <v>349</v>
      </c>
      <c r="D505" s="3" t="s">
        <v>222</v>
      </c>
      <c r="E505" s="3" t="s">
        <v>354</v>
      </c>
      <c r="F505" s="3" t="s">
        <v>348</v>
      </c>
      <c r="G505" s="22">
        <v>979.7</v>
      </c>
      <c r="H505" s="29"/>
      <c r="I505" s="29"/>
    </row>
    <row r="506" spans="1:9" ht="51">
      <c r="A506" s="7">
        <f t="shared" si="9"/>
        <v>473</v>
      </c>
      <c r="B506" s="42" t="s">
        <v>278</v>
      </c>
      <c r="C506" s="8"/>
      <c r="D506" s="8" t="s">
        <v>223</v>
      </c>
      <c r="E506" s="8"/>
      <c r="F506" s="8" t="s">
        <v>348</v>
      </c>
      <c r="G506" s="22">
        <f>G507</f>
        <v>276.40000000000003</v>
      </c>
      <c r="H506" s="29"/>
      <c r="I506" s="29"/>
    </row>
    <row r="507" spans="1:9" ht="25.5">
      <c r="A507" s="7">
        <f t="shared" si="9"/>
        <v>474</v>
      </c>
      <c r="B507" s="41" t="s">
        <v>353</v>
      </c>
      <c r="C507" s="8"/>
      <c r="D507" s="8" t="s">
        <v>223</v>
      </c>
      <c r="E507" s="8" t="s">
        <v>279</v>
      </c>
      <c r="F507" s="8" t="s">
        <v>348</v>
      </c>
      <c r="G507" s="22">
        <f>264.3+9.3+2.8</f>
        <v>276.40000000000003</v>
      </c>
      <c r="H507" s="29"/>
      <c r="I507" s="29"/>
    </row>
    <row r="508" spans="1:9" ht="12.75">
      <c r="A508" s="7">
        <f t="shared" si="9"/>
        <v>475</v>
      </c>
      <c r="B508" s="42" t="s">
        <v>363</v>
      </c>
      <c r="C508" s="11">
        <v>906</v>
      </c>
      <c r="D508" s="12" t="s">
        <v>224</v>
      </c>
      <c r="E508" s="11"/>
      <c r="F508" s="12"/>
      <c r="G508" s="22">
        <f>G544+G527+G532+G537+G549+G554+G509+G552+G522+G517</f>
        <v>44017.00000000001</v>
      </c>
      <c r="H508" s="29"/>
      <c r="I508" s="29"/>
    </row>
    <row r="509" spans="1:9" ht="19.5" customHeight="1">
      <c r="A509" s="7">
        <f t="shared" si="9"/>
        <v>476</v>
      </c>
      <c r="B509" s="49" t="s">
        <v>376</v>
      </c>
      <c r="C509" s="28" t="s">
        <v>366</v>
      </c>
      <c r="D509" s="23"/>
      <c r="E509" s="22"/>
      <c r="F509" s="23" t="s">
        <v>377</v>
      </c>
      <c r="G509" s="22">
        <f>G510</f>
        <v>2346.4</v>
      </c>
      <c r="H509" s="29"/>
      <c r="I509" s="29"/>
    </row>
    <row r="510" spans="1:9" ht="24.75" customHeight="1">
      <c r="A510" s="7">
        <f t="shared" si="9"/>
        <v>477</v>
      </c>
      <c r="B510" s="45" t="s">
        <v>378</v>
      </c>
      <c r="C510" s="6" t="s">
        <v>366</v>
      </c>
      <c r="D510" s="12"/>
      <c r="E510" s="11"/>
      <c r="F510" s="12" t="s">
        <v>379</v>
      </c>
      <c r="G510" s="22">
        <f>G512</f>
        <v>2346.4</v>
      </c>
      <c r="H510" s="29"/>
      <c r="I510" s="29"/>
    </row>
    <row r="511" spans="1:9" ht="12.75">
      <c r="A511" s="7">
        <f t="shared" si="9"/>
        <v>478</v>
      </c>
      <c r="B511" s="50" t="s">
        <v>363</v>
      </c>
      <c r="C511" s="22">
        <v>906</v>
      </c>
      <c r="D511" s="23" t="s">
        <v>224</v>
      </c>
      <c r="E511" s="11"/>
      <c r="F511" s="23" t="s">
        <v>379</v>
      </c>
      <c r="G511" s="22">
        <f>G512</f>
        <v>2346.4</v>
      </c>
      <c r="H511" s="29"/>
      <c r="I511" s="29"/>
    </row>
    <row r="512" spans="1:9" ht="38.25">
      <c r="A512" s="7">
        <f t="shared" si="9"/>
        <v>479</v>
      </c>
      <c r="B512" s="39" t="s">
        <v>254</v>
      </c>
      <c r="C512" s="11">
        <v>906</v>
      </c>
      <c r="D512" s="12" t="s">
        <v>225</v>
      </c>
      <c r="E512" s="11"/>
      <c r="F512" s="12" t="s">
        <v>379</v>
      </c>
      <c r="G512" s="22">
        <f>G513+G515</f>
        <v>2346.4</v>
      </c>
      <c r="H512" s="29"/>
      <c r="I512" s="29"/>
    </row>
    <row r="513" spans="1:9" ht="51">
      <c r="A513" s="7">
        <f t="shared" si="9"/>
        <v>480</v>
      </c>
      <c r="B513" s="41" t="s">
        <v>351</v>
      </c>
      <c r="C513" s="11">
        <v>906</v>
      </c>
      <c r="D513" s="12" t="s">
        <v>225</v>
      </c>
      <c r="E513" s="3" t="s">
        <v>352</v>
      </c>
      <c r="F513" s="12" t="s">
        <v>379</v>
      </c>
      <c r="G513" s="22">
        <f>G514</f>
        <v>1888.5</v>
      </c>
      <c r="H513" s="29"/>
      <c r="I513" s="29"/>
    </row>
    <row r="514" spans="1:9" ht="25.5">
      <c r="A514" s="7">
        <f aca="true" t="shared" si="10" ref="A514:A560">A513+1</f>
        <v>481</v>
      </c>
      <c r="B514" s="41" t="s">
        <v>353</v>
      </c>
      <c r="C514" s="11">
        <v>906</v>
      </c>
      <c r="D514" s="12" t="s">
        <v>225</v>
      </c>
      <c r="E514" s="3" t="s">
        <v>354</v>
      </c>
      <c r="F514" s="12" t="s">
        <v>379</v>
      </c>
      <c r="G514" s="22">
        <f>2043.9-155.4</f>
        <v>1888.5</v>
      </c>
      <c r="H514" s="29"/>
      <c r="I514" s="29"/>
    </row>
    <row r="515" spans="1:9" ht="25.5">
      <c r="A515" s="7">
        <f t="shared" si="10"/>
        <v>482</v>
      </c>
      <c r="B515" s="41" t="s">
        <v>355</v>
      </c>
      <c r="C515" s="11">
        <v>906</v>
      </c>
      <c r="D515" s="12" t="s">
        <v>225</v>
      </c>
      <c r="E515" s="3" t="s">
        <v>356</v>
      </c>
      <c r="F515" s="12" t="s">
        <v>379</v>
      </c>
      <c r="G515" s="22">
        <f>G516</f>
        <v>457.9</v>
      </c>
      <c r="H515" s="29"/>
      <c r="I515" s="29"/>
    </row>
    <row r="516" spans="1:9" ht="25.5">
      <c r="A516" s="7">
        <f t="shared" si="10"/>
        <v>483</v>
      </c>
      <c r="B516" s="41" t="s">
        <v>357</v>
      </c>
      <c r="C516" s="11">
        <v>906</v>
      </c>
      <c r="D516" s="12" t="s">
        <v>225</v>
      </c>
      <c r="E516" s="3" t="s">
        <v>358</v>
      </c>
      <c r="F516" s="12" t="s">
        <v>379</v>
      </c>
      <c r="G516" s="22">
        <v>457.9</v>
      </c>
      <c r="H516" s="29"/>
      <c r="I516" s="29"/>
    </row>
    <row r="517" spans="1:9" ht="12.75">
      <c r="A517" s="7">
        <f t="shared" si="10"/>
        <v>484</v>
      </c>
      <c r="B517" s="40" t="s">
        <v>42</v>
      </c>
      <c r="C517" s="11"/>
      <c r="D517" s="12"/>
      <c r="E517" s="8"/>
      <c r="F517" s="23" t="s">
        <v>43</v>
      </c>
      <c r="G517" s="22">
        <f>G518</f>
        <v>1.1999999999999993</v>
      </c>
      <c r="H517" s="29"/>
      <c r="I517" s="29"/>
    </row>
    <row r="518" spans="1:9" ht="12.75">
      <c r="A518" s="7">
        <f t="shared" si="10"/>
        <v>485</v>
      </c>
      <c r="B518" s="7" t="s">
        <v>44</v>
      </c>
      <c r="C518" s="11"/>
      <c r="D518" s="12" t="s">
        <v>226</v>
      </c>
      <c r="E518" s="8"/>
      <c r="F518" s="23" t="s">
        <v>43</v>
      </c>
      <c r="G518" s="22">
        <f>G519</f>
        <v>1.1999999999999993</v>
      </c>
      <c r="H518" s="29"/>
      <c r="I518" s="29"/>
    </row>
    <row r="519" spans="1:9" ht="63.75">
      <c r="A519" s="7">
        <f t="shared" si="10"/>
        <v>486</v>
      </c>
      <c r="B519" s="53" t="s">
        <v>45</v>
      </c>
      <c r="C519" s="11"/>
      <c r="D519" s="12" t="s">
        <v>227</v>
      </c>
      <c r="E519" s="8"/>
      <c r="F519" s="23" t="s">
        <v>43</v>
      </c>
      <c r="G519" s="22">
        <f>G520</f>
        <v>1.1999999999999993</v>
      </c>
      <c r="H519" s="29"/>
      <c r="I519" s="29"/>
    </row>
    <row r="520" spans="1:9" ht="25.5">
      <c r="A520" s="7">
        <f t="shared" si="10"/>
        <v>487</v>
      </c>
      <c r="B520" s="41" t="s">
        <v>355</v>
      </c>
      <c r="C520" s="11"/>
      <c r="D520" s="12" t="s">
        <v>227</v>
      </c>
      <c r="E520" s="8" t="s">
        <v>356</v>
      </c>
      <c r="F520" s="23" t="s">
        <v>43</v>
      </c>
      <c r="G520" s="22">
        <f>G521</f>
        <v>1.1999999999999993</v>
      </c>
      <c r="H520" s="29"/>
      <c r="I520" s="29"/>
    </row>
    <row r="521" spans="1:9" ht="25.5">
      <c r="A521" s="7">
        <f t="shared" si="10"/>
        <v>488</v>
      </c>
      <c r="B521" s="41" t="s">
        <v>357</v>
      </c>
      <c r="C521" s="11"/>
      <c r="D521" s="12" t="s">
        <v>227</v>
      </c>
      <c r="E521" s="8" t="s">
        <v>358</v>
      </c>
      <c r="F521" s="12"/>
      <c r="G521" s="22">
        <f>20-18.8</f>
        <v>1.1999999999999993</v>
      </c>
      <c r="H521" s="29"/>
      <c r="I521" s="29"/>
    </row>
    <row r="522" spans="1:9" ht="63.75">
      <c r="A522" s="7">
        <f t="shared" si="10"/>
        <v>489</v>
      </c>
      <c r="B522" s="53" t="s">
        <v>289</v>
      </c>
      <c r="C522" s="11"/>
      <c r="D522" s="12" t="s">
        <v>228</v>
      </c>
      <c r="E522" s="11"/>
      <c r="F522" s="12" t="s">
        <v>367</v>
      </c>
      <c r="G522" s="22">
        <f>G523+G525</f>
        <v>31.900000000000002</v>
      </c>
      <c r="H522" s="29"/>
      <c r="I522" s="29"/>
    </row>
    <row r="523" spans="1:9" ht="51">
      <c r="A523" s="7">
        <f t="shared" si="10"/>
        <v>490</v>
      </c>
      <c r="B523" s="41" t="s">
        <v>351</v>
      </c>
      <c r="C523" s="11"/>
      <c r="D523" s="12" t="s">
        <v>228</v>
      </c>
      <c r="E523" s="3" t="s">
        <v>352</v>
      </c>
      <c r="F523" s="12" t="s">
        <v>367</v>
      </c>
      <c r="G523" s="22">
        <f>G524</f>
        <v>30.1</v>
      </c>
      <c r="H523" s="29"/>
      <c r="I523" s="29"/>
    </row>
    <row r="524" spans="1:9" ht="25.5">
      <c r="A524" s="7">
        <f t="shared" si="10"/>
        <v>491</v>
      </c>
      <c r="B524" s="41" t="s">
        <v>353</v>
      </c>
      <c r="C524" s="11"/>
      <c r="D524" s="12" t="s">
        <v>228</v>
      </c>
      <c r="E524" s="8" t="s">
        <v>354</v>
      </c>
      <c r="F524" s="12" t="s">
        <v>367</v>
      </c>
      <c r="G524" s="22">
        <v>30.1</v>
      </c>
      <c r="H524" s="29"/>
      <c r="I524" s="29"/>
    </row>
    <row r="525" spans="1:9" ht="25.5">
      <c r="A525" s="7">
        <f t="shared" si="10"/>
        <v>492</v>
      </c>
      <c r="B525" s="41" t="s">
        <v>355</v>
      </c>
      <c r="C525" s="11"/>
      <c r="D525" s="12" t="s">
        <v>228</v>
      </c>
      <c r="E525" s="8" t="s">
        <v>356</v>
      </c>
      <c r="F525" s="12" t="s">
        <v>367</v>
      </c>
      <c r="G525" s="22">
        <f>G526</f>
        <v>1.8</v>
      </c>
      <c r="H525" s="29"/>
      <c r="I525" s="29"/>
    </row>
    <row r="526" spans="1:9" ht="25.5">
      <c r="A526" s="7">
        <f t="shared" si="10"/>
        <v>493</v>
      </c>
      <c r="B526" s="41" t="s">
        <v>357</v>
      </c>
      <c r="C526" s="11"/>
      <c r="D526" s="12" t="s">
        <v>228</v>
      </c>
      <c r="E526" s="8" t="s">
        <v>358</v>
      </c>
      <c r="F526" s="12" t="s">
        <v>367</v>
      </c>
      <c r="G526" s="22">
        <v>1.8</v>
      </c>
      <c r="H526" s="29"/>
      <c r="I526" s="29"/>
    </row>
    <row r="527" spans="1:9" ht="76.5">
      <c r="A527" s="7">
        <f t="shared" si="10"/>
        <v>494</v>
      </c>
      <c r="B527" s="39" t="s">
        <v>25</v>
      </c>
      <c r="C527" s="11">
        <v>906</v>
      </c>
      <c r="D527" s="12" t="s">
        <v>229</v>
      </c>
      <c r="E527" s="11"/>
      <c r="F527" s="12" t="s">
        <v>367</v>
      </c>
      <c r="G527" s="22">
        <f>G528+G530</f>
        <v>444.4</v>
      </c>
      <c r="H527" s="29"/>
      <c r="I527" s="29"/>
    </row>
    <row r="528" spans="1:9" ht="51">
      <c r="A528" s="7">
        <f t="shared" si="10"/>
        <v>495</v>
      </c>
      <c r="B528" s="41" t="s">
        <v>351</v>
      </c>
      <c r="C528" s="11">
        <v>906</v>
      </c>
      <c r="D528" s="12" t="s">
        <v>229</v>
      </c>
      <c r="E528" s="3" t="s">
        <v>352</v>
      </c>
      <c r="F528" s="12" t="s">
        <v>367</v>
      </c>
      <c r="G528" s="22">
        <f>G529</f>
        <v>390</v>
      </c>
      <c r="H528" s="29"/>
      <c r="I528" s="29"/>
    </row>
    <row r="529" spans="1:9" ht="25.5">
      <c r="A529" s="7">
        <f t="shared" si="10"/>
        <v>496</v>
      </c>
      <c r="B529" s="41" t="s">
        <v>353</v>
      </c>
      <c r="C529" s="11">
        <v>906</v>
      </c>
      <c r="D529" s="12" t="s">
        <v>229</v>
      </c>
      <c r="E529" s="8" t="s">
        <v>354</v>
      </c>
      <c r="F529" s="12" t="s">
        <v>367</v>
      </c>
      <c r="G529" s="22">
        <v>390</v>
      </c>
      <c r="H529" s="29"/>
      <c r="I529" s="29"/>
    </row>
    <row r="530" spans="1:9" ht="25.5">
      <c r="A530" s="7">
        <f t="shared" si="10"/>
        <v>497</v>
      </c>
      <c r="B530" s="41" t="s">
        <v>355</v>
      </c>
      <c r="C530" s="11">
        <v>906</v>
      </c>
      <c r="D530" s="12" t="s">
        <v>229</v>
      </c>
      <c r="E530" s="8" t="s">
        <v>356</v>
      </c>
      <c r="F530" s="12" t="s">
        <v>367</v>
      </c>
      <c r="G530" s="22">
        <f>G531</f>
        <v>54.4</v>
      </c>
      <c r="H530" s="29"/>
      <c r="I530" s="29"/>
    </row>
    <row r="531" spans="1:9" ht="25.5">
      <c r="A531" s="7">
        <f t="shared" si="10"/>
        <v>498</v>
      </c>
      <c r="B531" s="41" t="s">
        <v>357</v>
      </c>
      <c r="C531" s="11">
        <v>906</v>
      </c>
      <c r="D531" s="12" t="s">
        <v>229</v>
      </c>
      <c r="E531" s="8" t="s">
        <v>358</v>
      </c>
      <c r="F531" s="12" t="s">
        <v>367</v>
      </c>
      <c r="G531" s="22">
        <v>54.4</v>
      </c>
      <c r="H531" s="29"/>
      <c r="I531" s="29"/>
    </row>
    <row r="532" spans="1:9" ht="89.25">
      <c r="A532" s="7">
        <f t="shared" si="10"/>
        <v>499</v>
      </c>
      <c r="B532" s="39" t="s">
        <v>275</v>
      </c>
      <c r="C532" s="11">
        <v>906</v>
      </c>
      <c r="D532" s="12" t="s">
        <v>230</v>
      </c>
      <c r="E532" s="11"/>
      <c r="F532" s="12" t="s">
        <v>367</v>
      </c>
      <c r="G532" s="22">
        <f>G533+G535</f>
        <v>480.09999999999997</v>
      </c>
      <c r="H532" s="29"/>
      <c r="I532" s="29"/>
    </row>
    <row r="533" spans="1:9" ht="51">
      <c r="A533" s="7">
        <f t="shared" si="10"/>
        <v>500</v>
      </c>
      <c r="B533" s="41" t="s">
        <v>351</v>
      </c>
      <c r="C533" s="11">
        <v>906</v>
      </c>
      <c r="D533" s="12" t="s">
        <v>230</v>
      </c>
      <c r="E533" s="3" t="s">
        <v>352</v>
      </c>
      <c r="F533" s="12" t="s">
        <v>367</v>
      </c>
      <c r="G533" s="22">
        <f>G534</f>
        <v>400.9</v>
      </c>
      <c r="H533" s="29"/>
      <c r="I533" s="29"/>
    </row>
    <row r="534" spans="1:9" ht="25.5">
      <c r="A534" s="7">
        <f t="shared" si="10"/>
        <v>501</v>
      </c>
      <c r="B534" s="41" t="s">
        <v>353</v>
      </c>
      <c r="C534" s="11">
        <v>906</v>
      </c>
      <c r="D534" s="12" t="s">
        <v>230</v>
      </c>
      <c r="E534" s="3" t="s">
        <v>354</v>
      </c>
      <c r="F534" s="12" t="s">
        <v>367</v>
      </c>
      <c r="G534" s="22">
        <v>400.9</v>
      </c>
      <c r="H534" s="29"/>
      <c r="I534" s="29"/>
    </row>
    <row r="535" spans="1:9" ht="25.5">
      <c r="A535" s="7">
        <f t="shared" si="10"/>
        <v>502</v>
      </c>
      <c r="B535" s="41" t="s">
        <v>355</v>
      </c>
      <c r="C535" s="11">
        <v>906</v>
      </c>
      <c r="D535" s="12" t="s">
        <v>230</v>
      </c>
      <c r="E535" s="3" t="s">
        <v>356</v>
      </c>
      <c r="F535" s="12" t="s">
        <v>367</v>
      </c>
      <c r="G535" s="22">
        <f>G536</f>
        <v>79.2</v>
      </c>
      <c r="H535" s="29"/>
      <c r="I535" s="29"/>
    </row>
    <row r="536" spans="1:9" ht="25.5">
      <c r="A536" s="7">
        <f t="shared" si="10"/>
        <v>503</v>
      </c>
      <c r="B536" s="41" t="s">
        <v>357</v>
      </c>
      <c r="C536" s="11">
        <v>906</v>
      </c>
      <c r="D536" s="12" t="s">
        <v>230</v>
      </c>
      <c r="E536" s="3" t="s">
        <v>358</v>
      </c>
      <c r="F536" s="12" t="s">
        <v>367</v>
      </c>
      <c r="G536" s="22">
        <v>79.2</v>
      </c>
      <c r="H536" s="29"/>
      <c r="I536" s="29"/>
    </row>
    <row r="537" spans="1:9" ht="38.25">
      <c r="A537" s="7">
        <f t="shared" si="10"/>
        <v>504</v>
      </c>
      <c r="B537" s="39" t="s">
        <v>368</v>
      </c>
      <c r="C537" s="11">
        <v>906</v>
      </c>
      <c r="D537" s="12" t="s">
        <v>231</v>
      </c>
      <c r="E537" s="11"/>
      <c r="F537" s="12" t="s">
        <v>367</v>
      </c>
      <c r="G537" s="22">
        <f>G538+G540+G542</f>
        <v>19945.800000000003</v>
      </c>
      <c r="H537" s="29"/>
      <c r="I537" s="29"/>
    </row>
    <row r="538" spans="1:9" ht="51">
      <c r="A538" s="7">
        <f t="shared" si="10"/>
        <v>505</v>
      </c>
      <c r="B538" s="41" t="s">
        <v>351</v>
      </c>
      <c r="C538" s="11">
        <v>906</v>
      </c>
      <c r="D538" s="12" t="s">
        <v>231</v>
      </c>
      <c r="E538" s="3" t="s">
        <v>352</v>
      </c>
      <c r="F538" s="12" t="s">
        <v>367</v>
      </c>
      <c r="G538" s="22">
        <f>G539</f>
        <v>11303.1</v>
      </c>
      <c r="H538" s="29"/>
      <c r="I538" s="29"/>
    </row>
    <row r="539" spans="1:9" ht="25.5">
      <c r="A539" s="7">
        <f t="shared" si="10"/>
        <v>506</v>
      </c>
      <c r="B539" s="41" t="s">
        <v>353</v>
      </c>
      <c r="C539" s="11">
        <v>906</v>
      </c>
      <c r="D539" s="12" t="s">
        <v>231</v>
      </c>
      <c r="E539" s="3" t="s">
        <v>354</v>
      </c>
      <c r="F539" s="12" t="s">
        <v>367</v>
      </c>
      <c r="G539" s="22">
        <f>11570-266.9</f>
        <v>11303.1</v>
      </c>
      <c r="H539" s="29"/>
      <c r="I539" s="29"/>
    </row>
    <row r="540" spans="1:9" ht="25.5">
      <c r="A540" s="7">
        <f t="shared" si="10"/>
        <v>507</v>
      </c>
      <c r="B540" s="41" t="s">
        <v>355</v>
      </c>
      <c r="C540" s="11">
        <v>906</v>
      </c>
      <c r="D540" s="12" t="s">
        <v>231</v>
      </c>
      <c r="E540" s="3" t="s">
        <v>356</v>
      </c>
      <c r="F540" s="12" t="s">
        <v>367</v>
      </c>
      <c r="G540" s="22">
        <f>G541</f>
        <v>8262.7</v>
      </c>
      <c r="H540" s="29"/>
      <c r="I540" s="29"/>
    </row>
    <row r="541" spans="1:9" ht="25.5">
      <c r="A541" s="7">
        <f t="shared" si="10"/>
        <v>508</v>
      </c>
      <c r="B541" s="41" t="s">
        <v>357</v>
      </c>
      <c r="C541" s="11">
        <v>906</v>
      </c>
      <c r="D541" s="12" t="s">
        <v>231</v>
      </c>
      <c r="E541" s="3" t="s">
        <v>358</v>
      </c>
      <c r="F541" s="12" t="s">
        <v>367</v>
      </c>
      <c r="G541" s="22">
        <f>5329.6+59.7+500+80+1106.4+100+100+700+36.6+266.9-1-15.5</f>
        <v>8262.7</v>
      </c>
      <c r="H541" s="29"/>
      <c r="I541" s="29"/>
    </row>
    <row r="542" spans="1:9" ht="12.75">
      <c r="A542" s="7">
        <f t="shared" si="10"/>
        <v>509</v>
      </c>
      <c r="B542" s="41" t="s">
        <v>369</v>
      </c>
      <c r="C542" s="11"/>
      <c r="D542" s="12" t="s">
        <v>231</v>
      </c>
      <c r="E542" s="8" t="s">
        <v>34</v>
      </c>
      <c r="F542" s="12" t="s">
        <v>34</v>
      </c>
      <c r="G542" s="22">
        <f>G543</f>
        <v>380</v>
      </c>
      <c r="H542" s="29"/>
      <c r="I542" s="29"/>
    </row>
    <row r="543" spans="1:9" ht="12.75">
      <c r="A543" s="7">
        <f t="shared" si="10"/>
        <v>510</v>
      </c>
      <c r="B543" s="41" t="s">
        <v>370</v>
      </c>
      <c r="C543" s="11"/>
      <c r="D543" s="12" t="s">
        <v>231</v>
      </c>
      <c r="E543" s="8" t="s">
        <v>365</v>
      </c>
      <c r="F543" s="12" t="s">
        <v>365</v>
      </c>
      <c r="G543" s="22">
        <f>100+280</f>
        <v>380</v>
      </c>
      <c r="H543" s="29"/>
      <c r="I543" s="29"/>
    </row>
    <row r="544" spans="1:9" ht="25.5">
      <c r="A544" s="7">
        <f t="shared" si="10"/>
        <v>511</v>
      </c>
      <c r="B544" s="47" t="s">
        <v>361</v>
      </c>
      <c r="C544" s="5">
        <v>906</v>
      </c>
      <c r="D544" s="12" t="s">
        <v>232</v>
      </c>
      <c r="E544" s="11"/>
      <c r="F544" s="12" t="s">
        <v>362</v>
      </c>
      <c r="G544" s="22">
        <f>G545</f>
        <v>1012.1</v>
      </c>
      <c r="H544" s="29"/>
      <c r="I544" s="29"/>
    </row>
    <row r="545" spans="1:9" ht="18.75" customHeight="1">
      <c r="A545" s="7">
        <f t="shared" si="10"/>
        <v>512</v>
      </c>
      <c r="B545" s="42" t="s">
        <v>363</v>
      </c>
      <c r="C545" s="4" t="s">
        <v>366</v>
      </c>
      <c r="D545" s="12" t="s">
        <v>232</v>
      </c>
      <c r="E545" s="11"/>
      <c r="F545" s="12" t="s">
        <v>362</v>
      </c>
      <c r="G545" s="22">
        <f>G546</f>
        <v>1012.1</v>
      </c>
      <c r="H545" s="29"/>
      <c r="I545" s="29"/>
    </row>
    <row r="546" spans="1:9" ht="19.5" customHeight="1">
      <c r="A546" s="7">
        <f t="shared" si="10"/>
        <v>513</v>
      </c>
      <c r="B546" s="43" t="s">
        <v>364</v>
      </c>
      <c r="C546" s="4" t="s">
        <v>366</v>
      </c>
      <c r="D546" s="12" t="s">
        <v>232</v>
      </c>
      <c r="E546" s="11"/>
      <c r="F546" s="12" t="s">
        <v>362</v>
      </c>
      <c r="G546" s="22">
        <f>G547</f>
        <v>1012.1</v>
      </c>
      <c r="H546" s="29"/>
      <c r="I546" s="29"/>
    </row>
    <row r="547" spans="1:9" ht="51">
      <c r="A547" s="7">
        <f t="shared" si="10"/>
        <v>514</v>
      </c>
      <c r="B547" s="41" t="s">
        <v>351</v>
      </c>
      <c r="C547" s="3" t="s">
        <v>366</v>
      </c>
      <c r="D547" s="12" t="s">
        <v>232</v>
      </c>
      <c r="E547" s="3" t="s">
        <v>352</v>
      </c>
      <c r="F547" s="3" t="s">
        <v>362</v>
      </c>
      <c r="G547" s="22">
        <f>G548</f>
        <v>1012.1</v>
      </c>
      <c r="H547" s="29"/>
      <c r="I547" s="29"/>
    </row>
    <row r="548" spans="1:9" ht="24.75" customHeight="1">
      <c r="A548" s="7">
        <f t="shared" si="10"/>
        <v>515</v>
      </c>
      <c r="B548" s="41" t="s">
        <v>353</v>
      </c>
      <c r="C548" s="3" t="s">
        <v>366</v>
      </c>
      <c r="D548" s="12" t="s">
        <v>232</v>
      </c>
      <c r="E548" s="3" t="s">
        <v>354</v>
      </c>
      <c r="F548" s="3" t="s">
        <v>362</v>
      </c>
      <c r="G548" s="22">
        <v>1012.1</v>
      </c>
      <c r="H548" s="29"/>
      <c r="I548" s="29"/>
    </row>
    <row r="549" spans="1:9" ht="38.25">
      <c r="A549" s="7">
        <f t="shared" si="10"/>
        <v>516</v>
      </c>
      <c r="B549" s="42" t="s">
        <v>371</v>
      </c>
      <c r="C549" s="11">
        <v>906</v>
      </c>
      <c r="D549" s="12" t="s">
        <v>55</v>
      </c>
      <c r="E549" s="11"/>
      <c r="F549" s="12" t="s">
        <v>367</v>
      </c>
      <c r="G549" s="22">
        <f>G550</f>
        <v>629.2</v>
      </c>
      <c r="H549" s="29"/>
      <c r="I549" s="29"/>
    </row>
    <row r="550" spans="1:9" ht="51">
      <c r="A550" s="7">
        <f t="shared" si="10"/>
        <v>517</v>
      </c>
      <c r="B550" s="41" t="s">
        <v>351</v>
      </c>
      <c r="C550" s="11">
        <v>906</v>
      </c>
      <c r="D550" s="12" t="s">
        <v>55</v>
      </c>
      <c r="E550" s="3" t="s">
        <v>352</v>
      </c>
      <c r="F550" s="12" t="s">
        <v>367</v>
      </c>
      <c r="G550" s="22">
        <f>G551</f>
        <v>629.2</v>
      </c>
      <c r="H550" s="29"/>
      <c r="I550" s="29"/>
    </row>
    <row r="551" spans="1:9" ht="25.5">
      <c r="A551" s="7">
        <f t="shared" si="10"/>
        <v>518</v>
      </c>
      <c r="B551" s="41" t="s">
        <v>353</v>
      </c>
      <c r="C551" s="22">
        <v>906</v>
      </c>
      <c r="D551" s="12" t="s">
        <v>55</v>
      </c>
      <c r="E551" s="3" t="s">
        <v>354</v>
      </c>
      <c r="F551" s="23" t="s">
        <v>367</v>
      </c>
      <c r="G551" s="22">
        <f>536.7+71+21.5</f>
        <v>629.2</v>
      </c>
      <c r="H551" s="29"/>
      <c r="I551" s="29"/>
    </row>
    <row r="552" spans="1:9" ht="56.25" customHeight="1">
      <c r="A552" s="7">
        <f t="shared" si="10"/>
        <v>519</v>
      </c>
      <c r="B552" s="42" t="s">
        <v>290</v>
      </c>
      <c r="C552" s="24"/>
      <c r="D552" s="12" t="s">
        <v>233</v>
      </c>
      <c r="E552" s="26"/>
      <c r="F552" s="25" t="s">
        <v>367</v>
      </c>
      <c r="G552" s="24">
        <f>G553</f>
        <v>3225.8999999999996</v>
      </c>
      <c r="H552" s="29"/>
      <c r="I552" s="29"/>
    </row>
    <row r="553" spans="1:9" ht="25.5">
      <c r="A553" s="7">
        <f t="shared" si="10"/>
        <v>520</v>
      </c>
      <c r="B553" s="41" t="s">
        <v>353</v>
      </c>
      <c r="C553" s="24"/>
      <c r="D553" s="12" t="s">
        <v>233</v>
      </c>
      <c r="E553" s="26" t="s">
        <v>354</v>
      </c>
      <c r="F553" s="25" t="s">
        <v>367</v>
      </c>
      <c r="G553" s="24">
        <f>3093.5+101.7+30.7</f>
        <v>3225.8999999999996</v>
      </c>
      <c r="H553" s="29"/>
      <c r="I553" s="29"/>
    </row>
    <row r="554" spans="1:9" ht="12.75">
      <c r="A554" s="7">
        <f t="shared" si="10"/>
        <v>521</v>
      </c>
      <c r="B554" s="51" t="s">
        <v>77</v>
      </c>
      <c r="C554" s="24">
        <v>906</v>
      </c>
      <c r="D554" s="25"/>
      <c r="E554" s="26"/>
      <c r="F554" s="25" t="s">
        <v>33</v>
      </c>
      <c r="G554" s="24">
        <f>G555</f>
        <v>15900</v>
      </c>
      <c r="H554" s="29"/>
      <c r="I554" s="29"/>
    </row>
    <row r="555" spans="1:9" ht="12.75">
      <c r="A555" s="7">
        <f t="shared" si="10"/>
        <v>522</v>
      </c>
      <c r="B555" s="50" t="s">
        <v>363</v>
      </c>
      <c r="C555" s="22">
        <v>906</v>
      </c>
      <c r="D555" s="23" t="s">
        <v>224</v>
      </c>
      <c r="E555" s="8"/>
      <c r="F555" s="23" t="s">
        <v>33</v>
      </c>
      <c r="G555" s="22">
        <f>G556</f>
        <v>15900</v>
      </c>
      <c r="H555" s="29"/>
      <c r="I555" s="29"/>
    </row>
    <row r="556" spans="1:9" ht="25.5">
      <c r="A556" s="7">
        <f t="shared" si="10"/>
        <v>523</v>
      </c>
      <c r="B556" s="40" t="s">
        <v>78</v>
      </c>
      <c r="C556" s="11">
        <v>906</v>
      </c>
      <c r="D556" s="12" t="s">
        <v>234</v>
      </c>
      <c r="E556" s="8"/>
      <c r="F556" s="12" t="s">
        <v>33</v>
      </c>
      <c r="G556" s="22">
        <f>G557</f>
        <v>15900</v>
      </c>
      <c r="H556" s="29"/>
      <c r="I556" s="29"/>
    </row>
    <row r="557" spans="1:9" ht="12.75">
      <c r="A557" s="7">
        <f t="shared" si="10"/>
        <v>524</v>
      </c>
      <c r="B557" s="43" t="s">
        <v>369</v>
      </c>
      <c r="C557" s="11">
        <v>906</v>
      </c>
      <c r="D557" s="12" t="s">
        <v>234</v>
      </c>
      <c r="E557" s="8" t="s">
        <v>34</v>
      </c>
      <c r="F557" s="12" t="s">
        <v>33</v>
      </c>
      <c r="G557" s="22">
        <f>G558</f>
        <v>15900</v>
      </c>
      <c r="H557" s="29"/>
      <c r="I557" s="29"/>
    </row>
    <row r="558" spans="1:9" ht="12.75">
      <c r="A558" s="7">
        <f t="shared" si="10"/>
        <v>525</v>
      </c>
      <c r="B558" s="40" t="s">
        <v>35</v>
      </c>
      <c r="C558" s="11">
        <v>906</v>
      </c>
      <c r="D558" s="12" t="s">
        <v>234</v>
      </c>
      <c r="E558" s="8" t="s">
        <v>36</v>
      </c>
      <c r="F558" s="12" t="s">
        <v>33</v>
      </c>
      <c r="G558" s="22">
        <f>1300+500+3800-900-500+7572.6-6-30-36.6-720+4.5+15.5+5000-100</f>
        <v>15900</v>
      </c>
      <c r="H558" s="29"/>
      <c r="I558" s="29"/>
    </row>
    <row r="559" spans="1:9" ht="12.75">
      <c r="A559" s="7">
        <f t="shared" si="10"/>
        <v>526</v>
      </c>
      <c r="B559" s="40"/>
      <c r="C559" s="11"/>
      <c r="D559" s="12"/>
      <c r="E559" s="8"/>
      <c r="F559" s="12"/>
      <c r="G559" s="11"/>
      <c r="H559" s="29"/>
      <c r="I559" s="29"/>
    </row>
    <row r="560" spans="1:9" ht="12.75">
      <c r="A560" s="7">
        <f t="shared" si="10"/>
        <v>527</v>
      </c>
      <c r="B560" s="48" t="s">
        <v>420</v>
      </c>
      <c r="C560" s="18"/>
      <c r="D560" s="18"/>
      <c r="E560" s="18"/>
      <c r="F560" s="18"/>
      <c r="G560" s="33">
        <f>G25+G167+G199+G286+G343+G374+G378+G409+G466+G480+G496</f>
        <v>811480.3</v>
      </c>
      <c r="I560" s="29"/>
    </row>
    <row r="561" ht="12.75">
      <c r="B561" s="52"/>
    </row>
    <row r="562" ht="12.75">
      <c r="B562" s="52"/>
    </row>
    <row r="563" ht="12.75">
      <c r="B563" s="52"/>
    </row>
    <row r="564" spans="2:7" ht="12.75">
      <c r="B564" s="52"/>
      <c r="G564" s="34"/>
    </row>
    <row r="565" spans="2:7" ht="12.75">
      <c r="B565" s="52"/>
      <c r="G565" s="34"/>
    </row>
    <row r="566" ht="12.75">
      <c r="B566" s="52"/>
    </row>
    <row r="567" ht="12.75">
      <c r="B567" s="52"/>
    </row>
    <row r="568" ht="12.75">
      <c r="B568" s="52"/>
    </row>
    <row r="569" ht="12.75">
      <c r="B569" s="52"/>
    </row>
    <row r="570" ht="12.75">
      <c r="B570" s="52"/>
    </row>
    <row r="571" ht="12.75">
      <c r="B571" s="52"/>
    </row>
    <row r="572" ht="12.75">
      <c r="B572" s="52"/>
    </row>
    <row r="573" ht="12.75">
      <c r="B573" s="52"/>
    </row>
    <row r="574" ht="12.75">
      <c r="B574" s="52"/>
    </row>
    <row r="575" ht="12.75">
      <c r="B575" s="52"/>
    </row>
    <row r="576" ht="12.75">
      <c r="B576" s="52"/>
    </row>
    <row r="577" ht="12.75">
      <c r="B577" s="52"/>
    </row>
    <row r="578" ht="12.75">
      <c r="B578" s="52"/>
    </row>
    <row r="579" ht="12.75">
      <c r="B579" s="52"/>
    </row>
    <row r="580" ht="12.75">
      <c r="B580" s="52"/>
    </row>
    <row r="581" ht="12.75">
      <c r="B581" s="52"/>
    </row>
    <row r="582" ht="12.75">
      <c r="B582" s="52"/>
    </row>
    <row r="583" ht="12.75">
      <c r="B583" s="52"/>
    </row>
    <row r="584" ht="12.75">
      <c r="B584" s="52"/>
    </row>
    <row r="585" ht="12.75">
      <c r="B585" s="52"/>
    </row>
    <row r="586" ht="12.75">
      <c r="B586" s="52"/>
    </row>
    <row r="587" ht="12.75">
      <c r="B587" s="52"/>
    </row>
    <row r="588" ht="12.75">
      <c r="B588" s="52"/>
    </row>
    <row r="589" ht="12.75">
      <c r="B589" s="52"/>
    </row>
    <row r="590" ht="12.75">
      <c r="B590" s="52"/>
    </row>
    <row r="591" ht="12.75">
      <c r="B591" s="52"/>
    </row>
    <row r="592" ht="12.75">
      <c r="B592" s="52"/>
    </row>
    <row r="593" ht="12.75">
      <c r="B593" s="52"/>
    </row>
    <row r="594" ht="12.75">
      <c r="B594" s="52"/>
    </row>
    <row r="595" ht="12.75">
      <c r="B595" s="52"/>
    </row>
    <row r="596" ht="12.75">
      <c r="B596" s="52"/>
    </row>
    <row r="597" ht="12.75">
      <c r="B597" s="52"/>
    </row>
    <row r="598" ht="12.75">
      <c r="B598" s="52"/>
    </row>
    <row r="599" ht="12.75">
      <c r="B599" s="52"/>
    </row>
    <row r="600" ht="12.75">
      <c r="B600" s="52"/>
    </row>
    <row r="601" ht="12.75">
      <c r="B601" s="52"/>
    </row>
    <row r="602" ht="12.75">
      <c r="B602" s="52"/>
    </row>
    <row r="603" ht="12.75">
      <c r="B603" s="52"/>
    </row>
    <row r="604" ht="12.75">
      <c r="B604" s="52"/>
    </row>
    <row r="605" ht="12.75">
      <c r="B605" s="52"/>
    </row>
    <row r="606" ht="12.75">
      <c r="B606" s="52"/>
    </row>
    <row r="607" ht="12.75">
      <c r="B607" s="52"/>
    </row>
    <row r="608" ht="12.75">
      <c r="B608" s="52"/>
    </row>
    <row r="609" ht="12.75">
      <c r="B609" s="52"/>
    </row>
    <row r="610" ht="12.75">
      <c r="B610" s="52"/>
    </row>
    <row r="611" ht="12.75">
      <c r="B611" s="52"/>
    </row>
    <row r="612" ht="12.75">
      <c r="B612" s="52"/>
    </row>
    <row r="613" ht="12.75">
      <c r="B613" s="52"/>
    </row>
    <row r="614" ht="12.75">
      <c r="B614" s="52"/>
    </row>
    <row r="615" ht="12.75">
      <c r="B615" s="52"/>
    </row>
    <row r="616" ht="12.75">
      <c r="B616" s="52"/>
    </row>
    <row r="617" ht="12.75">
      <c r="B617" s="52"/>
    </row>
    <row r="618" ht="12.75">
      <c r="B618" s="52"/>
    </row>
    <row r="619" ht="12.75">
      <c r="B619" s="52"/>
    </row>
    <row r="620" ht="12.75">
      <c r="B620" s="52"/>
    </row>
    <row r="621" ht="12.75">
      <c r="B621" s="52"/>
    </row>
    <row r="622" ht="12.75">
      <c r="B622" s="52"/>
    </row>
    <row r="623" ht="12.75">
      <c r="B623" s="52"/>
    </row>
    <row r="624" ht="12.75">
      <c r="B624" s="52"/>
    </row>
    <row r="625" ht="12.75">
      <c r="B625" s="52"/>
    </row>
    <row r="626" ht="12.75">
      <c r="B626" s="52"/>
    </row>
    <row r="627" ht="12.75">
      <c r="B627" s="52"/>
    </row>
    <row r="628" ht="12.75">
      <c r="B628" s="52"/>
    </row>
    <row r="629" ht="12.75">
      <c r="B629" s="52"/>
    </row>
    <row r="630" ht="12.75">
      <c r="B630" s="52"/>
    </row>
    <row r="631" ht="12.75">
      <c r="B631" s="52"/>
    </row>
    <row r="632" ht="12.75">
      <c r="B632" s="52"/>
    </row>
    <row r="633" ht="12.75">
      <c r="B633" s="52"/>
    </row>
    <row r="634" ht="12.75">
      <c r="B634" s="52"/>
    </row>
    <row r="635" ht="12.75">
      <c r="B635" s="52"/>
    </row>
    <row r="636" ht="12.75">
      <c r="B636" s="52"/>
    </row>
    <row r="637" ht="12.75">
      <c r="B637" s="52"/>
    </row>
    <row r="638" ht="12.75">
      <c r="B638" s="52"/>
    </row>
    <row r="639" ht="12.75">
      <c r="B639" s="52"/>
    </row>
    <row r="640" ht="12.75">
      <c r="B640" s="52"/>
    </row>
    <row r="641" ht="12.75">
      <c r="B641" s="52"/>
    </row>
    <row r="642" ht="12.75">
      <c r="B642" s="52"/>
    </row>
    <row r="643" ht="12.75">
      <c r="B643" s="52"/>
    </row>
    <row r="644" ht="12.75">
      <c r="B644" s="52"/>
    </row>
    <row r="645" ht="12.75">
      <c r="B645" s="52"/>
    </row>
    <row r="646" ht="12.75">
      <c r="B646" s="52"/>
    </row>
    <row r="647" ht="12.75">
      <c r="B647" s="52"/>
    </row>
    <row r="648" ht="12.75">
      <c r="B648" s="52"/>
    </row>
    <row r="649" ht="12.75">
      <c r="B649" s="52"/>
    </row>
    <row r="650" ht="12.75">
      <c r="B650" s="52"/>
    </row>
    <row r="651" ht="12.75">
      <c r="B651" s="52"/>
    </row>
    <row r="652" ht="12.75">
      <c r="B652" s="52"/>
    </row>
    <row r="653" ht="12.75">
      <c r="B653" s="52"/>
    </row>
    <row r="654" ht="12.75">
      <c r="B654" s="52"/>
    </row>
    <row r="655" ht="12.75">
      <c r="B655" s="52"/>
    </row>
    <row r="656" ht="12.75">
      <c r="B656" s="52"/>
    </row>
    <row r="657" ht="12.75">
      <c r="B657" s="52"/>
    </row>
    <row r="658" ht="12.75">
      <c r="B658" s="52"/>
    </row>
    <row r="659" ht="12.75">
      <c r="B659" s="52"/>
    </row>
    <row r="660" ht="12.75">
      <c r="B660" s="52"/>
    </row>
    <row r="661" ht="12.75">
      <c r="B661" s="52"/>
    </row>
    <row r="662" ht="12.75">
      <c r="B662" s="52"/>
    </row>
    <row r="663" ht="12.75">
      <c r="B663" s="52"/>
    </row>
    <row r="664" ht="12.75">
      <c r="B664" s="52"/>
    </row>
    <row r="665" ht="12.75">
      <c r="B665" s="52"/>
    </row>
    <row r="666" ht="12.75">
      <c r="B666" s="52"/>
    </row>
    <row r="667" ht="12.75">
      <c r="B667" s="52"/>
    </row>
    <row r="668" ht="12.75">
      <c r="B668" s="52"/>
    </row>
    <row r="669" ht="12.75">
      <c r="B669" s="52"/>
    </row>
    <row r="670" ht="12.75">
      <c r="B670" s="52"/>
    </row>
    <row r="671" ht="12.75">
      <c r="B671" s="52"/>
    </row>
    <row r="672" ht="12.75">
      <c r="B672" s="52"/>
    </row>
    <row r="673" ht="12.75">
      <c r="B673" s="52"/>
    </row>
    <row r="674" ht="12.75">
      <c r="B674" s="52"/>
    </row>
    <row r="675" ht="12.75">
      <c r="B675" s="52"/>
    </row>
    <row r="676" ht="12.75">
      <c r="B676" s="52"/>
    </row>
    <row r="677" ht="12.75">
      <c r="B677" s="52"/>
    </row>
    <row r="678" ht="12.75">
      <c r="B678" s="52"/>
    </row>
    <row r="679" ht="12.75">
      <c r="B679" s="52"/>
    </row>
    <row r="680" ht="12.75">
      <c r="B680" s="52"/>
    </row>
    <row r="681" ht="12.75">
      <c r="B681" s="52"/>
    </row>
    <row r="682" ht="12.75">
      <c r="B682" s="52"/>
    </row>
    <row r="683" ht="12.75">
      <c r="B683" s="52"/>
    </row>
    <row r="684" ht="12.75">
      <c r="B684" s="52"/>
    </row>
    <row r="685" ht="12.75">
      <c r="B685" s="52"/>
    </row>
    <row r="686" ht="12.75">
      <c r="B686" s="52"/>
    </row>
    <row r="687" ht="12.75">
      <c r="B687" s="52"/>
    </row>
    <row r="688" ht="12.75">
      <c r="B688" s="52"/>
    </row>
    <row r="689" ht="12.75">
      <c r="B689" s="52"/>
    </row>
    <row r="690" ht="12.75">
      <c r="B690" s="52"/>
    </row>
    <row r="691" ht="12.75">
      <c r="B691" s="52"/>
    </row>
    <row r="692" ht="12.75">
      <c r="B692" s="52"/>
    </row>
    <row r="693" ht="12.75">
      <c r="B693" s="52"/>
    </row>
    <row r="694" ht="12.75">
      <c r="B694" s="52"/>
    </row>
    <row r="695" ht="12.75">
      <c r="B695" s="52"/>
    </row>
    <row r="696" ht="12.75">
      <c r="B696" s="52"/>
    </row>
    <row r="697" ht="12.75">
      <c r="B697" s="52"/>
    </row>
    <row r="698" ht="12.75">
      <c r="B698" s="52"/>
    </row>
    <row r="699" ht="12.75">
      <c r="B699" s="52"/>
    </row>
    <row r="700" ht="12.75">
      <c r="B700" s="52"/>
    </row>
    <row r="701" ht="12.75">
      <c r="B701" s="52"/>
    </row>
    <row r="702" ht="12.75">
      <c r="B702" s="52"/>
    </row>
    <row r="703" ht="12.75">
      <c r="B703" s="52"/>
    </row>
    <row r="704" ht="12.75">
      <c r="B704" s="52"/>
    </row>
    <row r="705" ht="12.75">
      <c r="B705" s="52"/>
    </row>
    <row r="706" ht="12.75">
      <c r="B706" s="52"/>
    </row>
    <row r="707" ht="12.75">
      <c r="B707" s="52"/>
    </row>
    <row r="708" ht="12.75">
      <c r="B708" s="52"/>
    </row>
    <row r="709" ht="12.75">
      <c r="B709" s="52"/>
    </row>
    <row r="710" ht="12.75">
      <c r="B710" s="52"/>
    </row>
    <row r="711" ht="12.75">
      <c r="B711" s="52"/>
    </row>
    <row r="712" ht="12.75">
      <c r="B712" s="52"/>
    </row>
    <row r="713" ht="12.75">
      <c r="B713" s="52"/>
    </row>
    <row r="714" ht="12.75">
      <c r="B714" s="52"/>
    </row>
    <row r="715" ht="12.75">
      <c r="B715" s="52"/>
    </row>
    <row r="716" ht="12.75">
      <c r="B716" s="52"/>
    </row>
    <row r="717" ht="12.75">
      <c r="B717" s="52"/>
    </row>
    <row r="718" ht="12.75">
      <c r="B718" s="52"/>
    </row>
    <row r="719" ht="12.75">
      <c r="B719" s="52"/>
    </row>
    <row r="720" ht="12.75">
      <c r="B720" s="52"/>
    </row>
    <row r="721" ht="12.75">
      <c r="B721" s="52"/>
    </row>
    <row r="722" ht="12.75">
      <c r="B722" s="52"/>
    </row>
    <row r="723" ht="12.75">
      <c r="B723" s="52"/>
    </row>
    <row r="724" ht="12.75">
      <c r="B724" s="52"/>
    </row>
    <row r="725" ht="12.75">
      <c r="B725" s="52"/>
    </row>
    <row r="726" ht="12.75">
      <c r="B726" s="52"/>
    </row>
    <row r="727" ht="12.75">
      <c r="B727" s="52"/>
    </row>
    <row r="728" ht="12.75">
      <c r="B728" s="52"/>
    </row>
    <row r="729" ht="12.75">
      <c r="B729" s="52"/>
    </row>
    <row r="730" ht="12.75">
      <c r="B730" s="52"/>
    </row>
    <row r="731" ht="12.75">
      <c r="B731" s="52"/>
    </row>
    <row r="732" ht="12.75">
      <c r="B732" s="52"/>
    </row>
    <row r="733" ht="12.75">
      <c r="B733" s="52"/>
    </row>
    <row r="734" ht="12.75">
      <c r="B734" s="52"/>
    </row>
    <row r="735" ht="12.75">
      <c r="B735" s="52"/>
    </row>
    <row r="736" ht="12.75">
      <c r="B736" s="52"/>
    </row>
    <row r="737" ht="12.75">
      <c r="B737" s="52"/>
    </row>
    <row r="738" ht="12.75">
      <c r="B738" s="52"/>
    </row>
    <row r="739" ht="12.75">
      <c r="B739" s="52"/>
    </row>
    <row r="740" ht="12.75">
      <c r="B740" s="52"/>
    </row>
    <row r="741" ht="12.75">
      <c r="B741" s="52"/>
    </row>
    <row r="742" ht="12.75">
      <c r="B742" s="52"/>
    </row>
    <row r="743" ht="12.75">
      <c r="B743" s="52"/>
    </row>
    <row r="744" ht="12.75">
      <c r="B744" s="52"/>
    </row>
    <row r="745" ht="12.75">
      <c r="B745" s="52"/>
    </row>
    <row r="746" ht="12.75">
      <c r="B746" s="52"/>
    </row>
    <row r="747" ht="12.75">
      <c r="B747" s="52"/>
    </row>
    <row r="748" ht="12.75">
      <c r="B748" s="52"/>
    </row>
    <row r="749" ht="12.75">
      <c r="B749" s="52"/>
    </row>
    <row r="750" ht="12.75">
      <c r="B750" s="52"/>
    </row>
    <row r="751" ht="12.75">
      <c r="B751" s="52"/>
    </row>
    <row r="752" ht="12.75">
      <c r="B752" s="52"/>
    </row>
    <row r="753" ht="12.75">
      <c r="B753" s="52"/>
    </row>
    <row r="754" ht="12.75">
      <c r="B754" s="52"/>
    </row>
    <row r="755" ht="12.75">
      <c r="B755" s="52"/>
    </row>
    <row r="756" ht="12.75">
      <c r="B756" s="52"/>
    </row>
    <row r="757" ht="12.75">
      <c r="B757" s="52"/>
    </row>
    <row r="758" ht="12.75">
      <c r="B758" s="52"/>
    </row>
    <row r="759" ht="12.75">
      <c r="B759" s="52"/>
    </row>
    <row r="760" ht="12.75">
      <c r="B760" s="52"/>
    </row>
    <row r="761" ht="12.75">
      <c r="B761" s="52"/>
    </row>
    <row r="762" ht="12.75">
      <c r="B762" s="52"/>
    </row>
    <row r="763" ht="12.75">
      <c r="B763" s="52"/>
    </row>
    <row r="764" ht="12.75">
      <c r="B764" s="52"/>
    </row>
    <row r="765" ht="12.75">
      <c r="B765" s="52"/>
    </row>
    <row r="766" ht="12.75">
      <c r="B766" s="52"/>
    </row>
    <row r="767" ht="12.75">
      <c r="B767" s="52"/>
    </row>
    <row r="768" ht="12.75">
      <c r="B768" s="52"/>
    </row>
    <row r="769" ht="12.75">
      <c r="B769" s="52"/>
    </row>
    <row r="770" ht="12.75">
      <c r="B770" s="52"/>
    </row>
    <row r="771" ht="12.75">
      <c r="B771" s="52"/>
    </row>
    <row r="772" ht="12.75">
      <c r="B772" s="52"/>
    </row>
    <row r="773" ht="12.75">
      <c r="B773" s="52"/>
    </row>
    <row r="774" ht="12.75">
      <c r="B774" s="52"/>
    </row>
    <row r="775" ht="12.75">
      <c r="B775" s="52"/>
    </row>
    <row r="776" ht="12.75">
      <c r="B776" s="52"/>
    </row>
    <row r="777" ht="12.75">
      <c r="B777" s="52"/>
    </row>
    <row r="778" ht="12.75">
      <c r="B778" s="52"/>
    </row>
    <row r="779" ht="12.75">
      <c r="B779" s="52"/>
    </row>
    <row r="780" ht="12.75">
      <c r="B780" s="52"/>
    </row>
    <row r="781" ht="12.75">
      <c r="B781" s="52"/>
    </row>
    <row r="782" ht="12.75">
      <c r="B782" s="52"/>
    </row>
    <row r="783" ht="12.75">
      <c r="B783" s="52"/>
    </row>
    <row r="784" ht="12.75">
      <c r="B784" s="52"/>
    </row>
    <row r="785" ht="12.75">
      <c r="B785" s="52"/>
    </row>
    <row r="786" ht="12.75">
      <c r="B786" s="52"/>
    </row>
    <row r="787" ht="12.75">
      <c r="B787" s="52"/>
    </row>
    <row r="788" ht="12.75">
      <c r="B788" s="52"/>
    </row>
    <row r="789" ht="12.75">
      <c r="B789" s="52"/>
    </row>
    <row r="790" ht="12.75">
      <c r="B790" s="52"/>
    </row>
    <row r="791" ht="12.75">
      <c r="B791" s="52"/>
    </row>
    <row r="792" ht="12.75">
      <c r="B792" s="52"/>
    </row>
    <row r="793" ht="12.75">
      <c r="B793" s="52"/>
    </row>
    <row r="794" ht="12.75">
      <c r="B794" s="52"/>
    </row>
    <row r="795" ht="12.75">
      <c r="B795" s="52"/>
    </row>
    <row r="796" ht="12.75">
      <c r="B796" s="52"/>
    </row>
    <row r="797" ht="12.75">
      <c r="B797" s="52"/>
    </row>
    <row r="798" ht="12.75">
      <c r="B798" s="52"/>
    </row>
    <row r="799" ht="12.75">
      <c r="B799" s="52"/>
    </row>
    <row r="800" ht="12.75">
      <c r="B800" s="52"/>
    </row>
    <row r="801" ht="12.75">
      <c r="B801" s="52"/>
    </row>
    <row r="802" ht="12.75">
      <c r="B802" s="52"/>
    </row>
    <row r="803" ht="12.75">
      <c r="B803" s="52"/>
    </row>
    <row r="804" ht="12.75">
      <c r="B804" s="52"/>
    </row>
    <row r="805" ht="12.75">
      <c r="B805" s="52"/>
    </row>
    <row r="806" ht="12.75">
      <c r="B806" s="52"/>
    </row>
    <row r="807" ht="12.75">
      <c r="B807" s="52"/>
    </row>
    <row r="808" ht="12.75">
      <c r="B808" s="52"/>
    </row>
    <row r="809" ht="12.75">
      <c r="B809" s="52"/>
    </row>
    <row r="810" ht="12.75">
      <c r="B810" s="52"/>
    </row>
    <row r="811" ht="12.75">
      <c r="B811" s="52"/>
    </row>
    <row r="812" ht="12.75">
      <c r="B812" s="52"/>
    </row>
    <row r="813" ht="12.75">
      <c r="B813" s="52"/>
    </row>
    <row r="814" ht="12.75">
      <c r="B814" s="52"/>
    </row>
    <row r="815" ht="12.75">
      <c r="B815" s="52"/>
    </row>
    <row r="816" ht="12.75">
      <c r="B816" s="52"/>
    </row>
    <row r="817" ht="12.75">
      <c r="B817" s="52"/>
    </row>
    <row r="818" ht="12.75">
      <c r="B818" s="52"/>
    </row>
    <row r="819" ht="12.75">
      <c r="B819" s="52"/>
    </row>
    <row r="820" ht="12.75">
      <c r="B820" s="52"/>
    </row>
    <row r="821" ht="12.75">
      <c r="B821" s="52"/>
    </row>
    <row r="822" ht="12.75">
      <c r="B822" s="52"/>
    </row>
    <row r="823" ht="12.75">
      <c r="B823" s="52"/>
    </row>
    <row r="824" ht="12.75">
      <c r="B824" s="52"/>
    </row>
    <row r="825" ht="12.75">
      <c r="B825" s="52"/>
    </row>
    <row r="826" ht="12.75">
      <c r="B826" s="52"/>
    </row>
    <row r="827" ht="12.75">
      <c r="B827" s="52"/>
    </row>
    <row r="828" ht="12.75">
      <c r="B828" s="52"/>
    </row>
    <row r="829" ht="12.75">
      <c r="B829" s="52"/>
    </row>
    <row r="830" ht="12.75">
      <c r="B830" s="52"/>
    </row>
    <row r="831" ht="12.75">
      <c r="B831" s="52"/>
    </row>
    <row r="832" ht="12.75">
      <c r="B832" s="52"/>
    </row>
    <row r="833" ht="12.75">
      <c r="B833" s="52"/>
    </row>
    <row r="834" ht="12.75">
      <c r="B834" s="52"/>
    </row>
    <row r="835" ht="12.75">
      <c r="B835" s="52"/>
    </row>
    <row r="836" ht="12.75">
      <c r="B836" s="52"/>
    </row>
    <row r="837" ht="12.75">
      <c r="B837" s="52"/>
    </row>
    <row r="838" ht="12.75">
      <c r="B838" s="52"/>
    </row>
    <row r="839" ht="12.75">
      <c r="B839" s="52"/>
    </row>
    <row r="840" ht="12.75">
      <c r="B840" s="52"/>
    </row>
    <row r="841" ht="12.75">
      <c r="B841" s="52"/>
    </row>
    <row r="842" ht="12.75">
      <c r="B842" s="52"/>
    </row>
    <row r="843" ht="12.75">
      <c r="B843" s="52"/>
    </row>
    <row r="844" ht="12.75">
      <c r="B844" s="52"/>
    </row>
    <row r="845" ht="12.75">
      <c r="B845" s="52"/>
    </row>
    <row r="846" ht="12.75">
      <c r="B846" s="52"/>
    </row>
    <row r="847" ht="12.75">
      <c r="B847" s="52"/>
    </row>
    <row r="848" ht="12.75">
      <c r="B848" s="52"/>
    </row>
    <row r="849" ht="12.75">
      <c r="B849" s="52"/>
    </row>
    <row r="850" ht="12.75">
      <c r="B850" s="52"/>
    </row>
    <row r="851" ht="12.75">
      <c r="B851" s="52"/>
    </row>
    <row r="852" ht="12.75">
      <c r="B852" s="52"/>
    </row>
    <row r="853" ht="12.75">
      <c r="B853" s="52"/>
    </row>
    <row r="854" ht="12.75">
      <c r="B854" s="52"/>
    </row>
    <row r="855" ht="12.75">
      <c r="B855" s="52"/>
    </row>
    <row r="856" ht="12.75">
      <c r="B856" s="52"/>
    </row>
    <row r="857" ht="12.75">
      <c r="B857" s="52"/>
    </row>
    <row r="858" ht="12.75">
      <c r="B858" s="52"/>
    </row>
    <row r="859" ht="12.75">
      <c r="B859" s="52"/>
    </row>
    <row r="860" ht="12.75">
      <c r="B860" s="52"/>
    </row>
    <row r="861" ht="12.75">
      <c r="B861" s="52"/>
    </row>
    <row r="862" ht="12.75">
      <c r="B862" s="52"/>
    </row>
    <row r="863" ht="12.75">
      <c r="B863" s="52"/>
    </row>
    <row r="864" ht="12.75">
      <c r="B864" s="52"/>
    </row>
    <row r="865" ht="12.75">
      <c r="B865" s="52"/>
    </row>
    <row r="866" ht="12.75">
      <c r="B866" s="52"/>
    </row>
    <row r="867" ht="12.75">
      <c r="B867" s="52"/>
    </row>
    <row r="868" ht="12.75">
      <c r="B868" s="52"/>
    </row>
    <row r="869" ht="12.75">
      <c r="B869" s="52"/>
    </row>
    <row r="870" ht="12.75">
      <c r="B870" s="52"/>
    </row>
    <row r="871" ht="12.75">
      <c r="B871" s="52"/>
    </row>
    <row r="872" ht="12.75">
      <c r="B872" s="52"/>
    </row>
    <row r="873" ht="12.75">
      <c r="B873" s="52"/>
    </row>
    <row r="874" ht="12.75">
      <c r="B874" s="52"/>
    </row>
    <row r="875" ht="12.75">
      <c r="B875" s="52"/>
    </row>
    <row r="876" ht="12.75">
      <c r="B876" s="52"/>
    </row>
    <row r="877" ht="12.75">
      <c r="B877" s="52"/>
    </row>
    <row r="878" ht="12.75">
      <c r="B878" s="52"/>
    </row>
    <row r="879" ht="12.75">
      <c r="B879" s="52"/>
    </row>
    <row r="880" ht="12.75">
      <c r="B880" s="52"/>
    </row>
    <row r="881" ht="12.75">
      <c r="B881" s="52"/>
    </row>
    <row r="882" ht="12.75">
      <c r="B882" s="52"/>
    </row>
    <row r="883" ht="12.75">
      <c r="B883" s="52"/>
    </row>
  </sheetData>
  <mergeCells count="2">
    <mergeCell ref="A19:G19"/>
    <mergeCell ref="A20:G20"/>
  </mergeCells>
  <printOptions/>
  <pageMargins left="0.75" right="0.75" top="1" bottom="1" header="0.5" footer="0.5"/>
  <pageSetup fitToHeight="78" fitToWidth="1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2016-02-19T01:41:10Z</cp:lastPrinted>
  <dcterms:created xsi:type="dcterms:W3CDTF">1996-10-08T23:32:33Z</dcterms:created>
  <dcterms:modified xsi:type="dcterms:W3CDTF">2016-02-25T07:55:28Z</dcterms:modified>
  <cp:category/>
  <cp:version/>
  <cp:contentType/>
  <cp:contentStatus/>
</cp:coreProperties>
</file>