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08" firstSheet="1" activeTab="9"/>
  </bookViews>
  <sheets>
    <sheet name="ПП1" sheetId="1" r:id="rId1"/>
    <sheet name="ПП2" sheetId="2" r:id="rId2"/>
    <sheet name="ПП3" sheetId="3" r:id="rId3"/>
    <sheet name="ПП4 " sheetId="4" r:id="rId4"/>
    <sheet name="ПР2ПП1" sheetId="5" r:id="rId5"/>
    <sheet name="ПР2ПП2" sheetId="6" r:id="rId6"/>
    <sheet name="ПР2ПП3" sheetId="7" r:id="rId7"/>
    <sheet name="ПР.2ПП4" sheetId="8" r:id="rId8"/>
    <sheet name="Информация МЗ" sheetId="9" r:id="rId9"/>
    <sheet name="Информация МЗ+ИЦ+ПД" sheetId="10" r:id="rId10"/>
    <sheet name="Прогноз" sheetId="11" r:id="rId11"/>
    <sheet name="ГП-прил.2" sheetId="12" r:id="rId12"/>
    <sheet name="Лист1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1">'ПП2'!$7:$8</definedName>
    <definedName name="кат">#REF!</definedName>
    <definedName name="М1">'[7]ПРОГНОЗ_1'!#REF!</definedName>
    <definedName name="Мониторинг1">'[8]Гр5(о)'!#REF!</definedName>
    <definedName name="_xlnm.Print_Area" localSheetId="8">'Информация МЗ'!$A$1:$O$28</definedName>
    <definedName name="_xlnm.Print_Area" localSheetId="0">'ПП1'!$A$1:$I$17</definedName>
    <definedName name="_xlnm.Print_Area" localSheetId="1">'ПП2'!$A$1:$J$20</definedName>
    <definedName name="_xlnm.Print_Area" localSheetId="2">'ПП3'!$A$1:$I$15</definedName>
    <definedName name="_xlnm.Print_Area" localSheetId="3">'ПП4 '!$A$1:$I$11</definedName>
    <definedName name="_xlnm.Print_Area" localSheetId="7">'ПР.2ПП4'!$A$1:$P$15</definedName>
    <definedName name="_xlnm.Print_Area" localSheetId="5">'ПР2ПП2'!$A$1:$P$31</definedName>
    <definedName name="_xlnm.Print_Area" localSheetId="6">'ПР2ПП3'!$A$1:$O$23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<sst xmlns="http://schemas.openxmlformats.org/spreadsheetml/2006/main" count="762" uniqueCount="302">
  <si>
    <t>Ведомственная отчетность</t>
  </si>
  <si>
    <t xml:space="preserve">тыс. человек </t>
  </si>
  <si>
    <t xml:space="preserve">Количество жителей города Дивногорска проинформированных о мероприятиях в области физической культуры и спорта </t>
  </si>
  <si>
    <t>чел.</t>
  </si>
  <si>
    <t xml:space="preserve">Количество специалистов, обучающихся на курсах повышения квалификации и семинарах </t>
  </si>
  <si>
    <t>%</t>
  </si>
  <si>
    <t>Удельный вес занимающихся в группах спортивного совершенствования (КМС, МС) к общему числу занимающихся в МБОУ ДОД «ДЮСШ»</t>
  </si>
  <si>
    <t>5</t>
  </si>
  <si>
    <t xml:space="preserve">Доля учащихся и студентов, систематически занимающихся физической культурой и спортом, в общей численности учащихся и студентов </t>
  </si>
  <si>
    <t>4</t>
  </si>
  <si>
    <t>Доля граждан Российской Федерации, занимающихся физической культурой и спортом по                            месту работы, в общей численности населения, занятого в экономике</t>
  </si>
  <si>
    <t>3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</si>
  <si>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</si>
  <si>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2</t>
  </si>
  <si>
    <t>Гос. стат. отчетность</t>
  </si>
  <si>
    <t>Единовременная пропускная способность спортивных сооружений г. Дивногорска</t>
  </si>
  <si>
    <t>1</t>
  </si>
  <si>
    <t xml:space="preserve">Цель подпрограммы </t>
  </si>
  <si>
    <t>текущий год</t>
  </si>
  <si>
    <t xml:space="preserve">2016 год </t>
  </si>
  <si>
    <t xml:space="preserve">2015 год </t>
  </si>
  <si>
    <t xml:space="preserve">2014 год </t>
  </si>
  <si>
    <t xml:space="preserve">2013 год </t>
  </si>
  <si>
    <t>Источник информации</t>
  </si>
  <si>
    <t>Единица измерения</t>
  </si>
  <si>
    <t>Цель,
целевые индикаторы</t>
  </si>
  <si>
    <t>№
п/п</t>
  </si>
  <si>
    <t>ведомственная отчетсность</t>
  </si>
  <si>
    <t>ед.</t>
  </si>
  <si>
    <t>количество поддержанных социально-экономических проектов, реализуемых молодежью  на территории города Дивногорска</t>
  </si>
  <si>
    <t>ведомственная отчетность</t>
  </si>
  <si>
    <t xml:space="preserve">удельный вес благополучателей – граждан, проживающих в городе Дивногорске, получающих безвозмездные услуги от участников молодежных социально-экономических проектов </t>
  </si>
  <si>
    <t>удельный вес молодых граждан, проживающих в городе Дивногорске, вовлеченных в реализацию социально-экономических проектов города</t>
  </si>
  <si>
    <t xml:space="preserve">удельный вес молодых граждан,        
проживающих в городе Дивногорске, вовлеченных в добровольческую деятельность, в их общей численности </t>
  </si>
  <si>
    <t xml:space="preserve">удельный вес молодых граждан, проживающих в городе Дивногорске, являющихся  членами или участниками патриотических объединений города Дивногорска, участниками клубов патриотического воспитания муниципальных учреждений города Дивногорска, прошедших подготовку к военной службе в Вооруженных Силах Российской Федерации, в их общей численности 
</t>
  </si>
  <si>
    <t>количество несовершеннолетних граждан, проживающих в городе Дивногорске, принявших участие в профильных палаточных лагерях</t>
  </si>
  <si>
    <t>количество созданных рабочих мест для несовершеннолетних граждан, проживающих в городе Дивногорске</t>
  </si>
  <si>
    <t>Целевые индикаторы</t>
  </si>
  <si>
    <t>Цель:</t>
  </si>
  <si>
    <t xml:space="preserve">Вес показателя результативности </t>
  </si>
  <si>
    <t>Цели, задачи, показатели результатов</t>
  </si>
  <si>
    <t>№ п/п</t>
  </si>
  <si>
    <t xml:space="preserve"> Постановление администрации города Дивногорска от 24.12.2012 №264п "Об утверждении Положения о порядке и условиях
формирования муниципального задания  
в отношении муниципальных учреждений, 
финансового обеспечения
и оценки выполнения муниципального задания"
</t>
  </si>
  <si>
    <t>баллы</t>
  </si>
  <si>
    <t>Нормативные правовые акты</t>
  </si>
  <si>
    <t>2016 год</t>
  </si>
  <si>
    <t>2015 год</t>
  </si>
  <si>
    <t>2014 год</t>
  </si>
  <si>
    <t>2013 год</t>
  </si>
  <si>
    <t>Единица  изме-рения</t>
  </si>
  <si>
    <t>Цели, задачи, показатели</t>
  </si>
  <si>
    <t>№</t>
  </si>
  <si>
    <t>Перечень целевых индикаторов подпрограммы «Обеспечение реализации муниципальной программы и прочие мероприятия»</t>
  </si>
  <si>
    <t>А.В. Кузьмин</t>
  </si>
  <si>
    <t>Цель: создание условий для устойчивого развития отрасли «физическая культура, спорт и молодежная политика»</t>
  </si>
  <si>
    <t>в том числе:</t>
  </si>
  <si>
    <t>Итого  по задаче 1</t>
  </si>
  <si>
    <t>Обеспечение реализации муниципальной программы на 100%</t>
  </si>
  <si>
    <t>Задача 1.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</t>
  </si>
  <si>
    <t>Цель. Создание условий для устойчивого развития отрасли «физическая культура, спорт и молоджная политика»</t>
  </si>
  <si>
    <t>ВР</t>
  </si>
  <si>
    <t>ЦСР</t>
  </si>
  <si>
    <t>РзПр</t>
  </si>
  <si>
    <t>Ожидаемый результат от реализации подпрограммного мероприятия
 (в натуральном выражении)</t>
  </si>
  <si>
    <t>Расходы (тыс. руб.), годы</t>
  </si>
  <si>
    <t>Код бюджетной классификации</t>
  </si>
  <si>
    <t>Наименование  программы, подпрограммы</t>
  </si>
  <si>
    <t>Перечень мероприятий подпрограммы «Обеспечение условий реализации муниципальной программы и прочие мероприятия»
с указанием объема средств на их реализацию и ожидаемых результатов</t>
  </si>
  <si>
    <t>Доля граждан, систематически занимающихся физической  культурой и спортом, в общей численности населения МО г. Дивногорск</t>
  </si>
  <si>
    <t xml:space="preserve">Численность занимающихся в муниципальных образовательных учреждениях дополнительного образования детей  физкультурно-спортивной направленности </t>
  </si>
  <si>
    <t>количество спортсменов  в составе  сборных команд  края по видам спорта</t>
  </si>
  <si>
    <t>Статус (государственная программа, подпрограмма)</t>
  </si>
  <si>
    <t xml:space="preserve">Код бюджетной классификации </t>
  </si>
  <si>
    <t>Муниципальная программа</t>
  </si>
  <si>
    <t>всего расходные обязательства по программе</t>
  </si>
  <si>
    <t>Х</t>
  </si>
  <si>
    <t>Подпрограмма 1</t>
  </si>
  <si>
    <t>всего расходные обязательства по подпрограмме</t>
  </si>
  <si>
    <t>Подпрограмма 2</t>
  </si>
  <si>
    <t>Молодежь Дивногорья</t>
  </si>
  <si>
    <t xml:space="preserve">всего расходные обязательства </t>
  </si>
  <si>
    <t>Подпрограмма 3</t>
  </si>
  <si>
    <t>Обеспечение реализации муниципальной программы и прочие мероприятия</t>
  </si>
  <si>
    <t xml:space="preserve"> -    </t>
  </si>
  <si>
    <t>Начальник отдела физической культуры,спорта и молодежной политики администрации города Дивногорска</t>
  </si>
  <si>
    <t>А.В.Кузьмин</t>
  </si>
  <si>
    <t>Первый заместитель министра культуры  Красноярского края</t>
  </si>
  <si>
    <t>Т.В. Веселина</t>
  </si>
  <si>
    <t xml:space="preserve">Статус </t>
  </si>
  <si>
    <t>Наименование  государственной программы, государственной подпрограммы</t>
  </si>
  <si>
    <t>Ответственный исполнитель, 
соисполнители</t>
  </si>
  <si>
    <t>Оценка расходов (тыс. руб.), годы</t>
  </si>
  <si>
    <t xml:space="preserve">Всего </t>
  </si>
  <si>
    <t>в том числе :</t>
  </si>
  <si>
    <t>федеральный бюджет</t>
  </si>
  <si>
    <t>краевой бюджет</t>
  </si>
  <si>
    <t>внебюджетные источники</t>
  </si>
  <si>
    <t>юридические лица</t>
  </si>
  <si>
    <t>-</t>
  </si>
  <si>
    <t>Обеспечение условий реализации муниципальной программы и прочие мероприятия</t>
  </si>
  <si>
    <t>Наименование  подпрограммы, задачи, мероприятий</t>
  </si>
  <si>
    <t>Расходы, (тыс. руб.), годы</t>
  </si>
  <si>
    <t>Ожидаемый результат от реализации подпрограммного мероприятия (в натуральном выражении)</t>
  </si>
  <si>
    <t>«Развитие физической культуры и спорта»</t>
  </si>
  <si>
    <t>отдел физической культуры, спорта и молодежной политики администрации города Дивногорска</t>
  </si>
  <si>
    <t>х</t>
  </si>
  <si>
    <t>Задача 1 Обеспечение развития массовой физической культуры на территории муниципального образования г. Дивногорск.</t>
  </si>
  <si>
    <t>МАУ МЦ "Дивный"</t>
  </si>
  <si>
    <t xml:space="preserve">Ежегодное проведение не менее 78  физкультурных, спортивных мероприятий, в том числе в клубах по месту жительства, с общим количеством участников не менее 9 тыс. чел. </t>
  </si>
  <si>
    <t>ежегодно посещение гражданами бассейна не менее 6500 чел.</t>
  </si>
  <si>
    <t>Обеспечение деятельности (оказание услуг) подведомственных учреждений</t>
  </si>
  <si>
    <t>Наименование  подпрограммы, задачи, мероприятия</t>
  </si>
  <si>
    <t>всего расходные обязательства</t>
  </si>
  <si>
    <r>
      <rPr>
        <b/>
        <sz val="14"/>
        <rFont val="Times New Roman"/>
        <family val="1"/>
      </rPr>
      <t>Задача 1 "</t>
    </r>
    <r>
      <rPr>
        <sz val="14"/>
        <rFont val="Times New Roman"/>
        <family val="1"/>
      </rPr>
      <t>Вовлечение молодежи города Дивногорска в социальную практику"</t>
    </r>
  </si>
  <si>
    <t>Реализация мероприятий по трудовому воспитанию несовершеннолетних</t>
  </si>
  <si>
    <t xml:space="preserve"> создано не менее 100 рабочих мест для молодежи ежегодно</t>
  </si>
  <si>
    <r>
      <rPr>
        <b/>
        <sz val="14"/>
        <rFont val="Times New Roman"/>
        <family val="1"/>
      </rPr>
      <t>Задача 2 "</t>
    </r>
    <r>
      <rPr>
        <sz val="14"/>
        <rFont val="Times New Roman"/>
        <family val="1"/>
      </rPr>
      <t>Создание условий для дальнейшего развития и совершенствования системы  патриотического воспитания"</t>
    </r>
  </si>
  <si>
    <t>проведено не менее 12 акций, привлечено более 2000 жителей города</t>
  </si>
  <si>
    <t>Итого по задаче 2:</t>
  </si>
  <si>
    <r>
      <t xml:space="preserve">Задача 3 </t>
    </r>
    <r>
      <rPr>
        <sz val="14"/>
        <rFont val="Times New Roman"/>
        <family val="1"/>
      </rPr>
      <t>Модернизация материально-технической базы муниципальных учреждений, входящих в состав муниципального образования</t>
    </r>
  </si>
  <si>
    <t>создана инфраструктура молодежного центра</t>
  </si>
  <si>
    <t>Итого по задаче 3:</t>
  </si>
  <si>
    <t>В том числе:</t>
  </si>
  <si>
    <t>Итого по подпрограмме</t>
  </si>
  <si>
    <t>Отдел спорта</t>
  </si>
  <si>
    <t>Наименование услуги, показателя объема услуги (работы), подпрограммы/ВЦП</t>
  </si>
  <si>
    <t>Значение показателя объема услуги (работы)</t>
  </si>
  <si>
    <t>Расходы местного бюджета на оказание муниципальной услуги (работы), тыс. руб.</t>
  </si>
  <si>
    <t>Наименование услуги (работы) и ее содержание:</t>
  </si>
  <si>
    <t>Показатель объема услуги (работы):</t>
  </si>
  <si>
    <t>Количество соревнований</t>
  </si>
  <si>
    <t>Количество мероприятий</t>
  </si>
  <si>
    <t>07 07</t>
  </si>
  <si>
    <t>11 02</t>
  </si>
  <si>
    <t>11 01</t>
  </si>
  <si>
    <t>07 02</t>
  </si>
  <si>
    <t>11 05</t>
  </si>
  <si>
    <t>1.6.</t>
  </si>
  <si>
    <t>1.5.</t>
  </si>
  <si>
    <t>Количество спортсменов  в составе  сборных команд  края по видам спорта</t>
  </si>
  <si>
    <t>1.4.</t>
  </si>
  <si>
    <t>тыс. чел.</t>
  </si>
  <si>
    <t>1.3.</t>
  </si>
  <si>
    <t>1.2.</t>
  </si>
  <si>
    <t>1.1.</t>
  </si>
  <si>
    <t xml:space="preserve">Цели программы: 1.Создание условий, обеспечивающих возможность гражданам систематически заниматься физической культурой и спортом, повышение конкурентоспособности спорта Дивногорска на всероссийской спортивной арене, формирование цельной системы подготовки спортивного резерва. 
2 Создание условий для развития потенциала молодежи и его реализации в интересах муниципального образования г. Дивногорск.
</t>
  </si>
  <si>
    <t>2024 год</t>
  </si>
  <si>
    <t>2023 год</t>
  </si>
  <si>
    <t>2022 год</t>
  </si>
  <si>
    <t>2021 год</t>
  </si>
  <si>
    <t>2020 год</t>
  </si>
  <si>
    <t>2019 год</t>
  </si>
  <si>
    <t>2018 год</t>
  </si>
  <si>
    <t>2017 год</t>
  </si>
  <si>
    <t>Долгосрочный период</t>
  </si>
  <si>
    <t>Плановый период</t>
  </si>
  <si>
    <t>Значения целевых показателей на долгосрочный период</t>
  </si>
  <si>
    <t>Количество спортсменов,зачисленных в сборные команды города</t>
  </si>
  <si>
    <t>964</t>
  </si>
  <si>
    <t>x</t>
  </si>
  <si>
    <t>621</t>
  </si>
  <si>
    <t>611</t>
  </si>
  <si>
    <t>622</t>
  </si>
  <si>
    <t>244</t>
  </si>
  <si>
    <t>Отдел спорта("Молодежь Дивногорья")</t>
  </si>
  <si>
    <t>Реализация мероприятий по трудовому воспитанию несовершеннолетних (МАУ МЦ "Дивный")</t>
  </si>
  <si>
    <t>Обеспечение деятельности (оказание услуг) подведомственных учреждений(МАУ МЦ "Дивный")</t>
  </si>
  <si>
    <t>Обеспечение деятельности (оказание услуг) подведомственных учреждений (МАУ МЦ "Дивный")</t>
  </si>
  <si>
    <t>капитальный ремонт здания по адресу ул. Чкалова 78а, ремонт клубов по месту жительства (МАУ МЦ "Дивный")</t>
  </si>
  <si>
    <t>Обеспечение  доступа к спортивным объектам (МФОАУ "Дельфин")</t>
  </si>
  <si>
    <t xml:space="preserve">
Организация    спортивно-массовых мероприятий и акций(МАУ МЦ"Дивный")</t>
  </si>
  <si>
    <t>Руководство и управление в сфере установленных функций органов  местного самоуправления</t>
  </si>
  <si>
    <t>1.1</t>
  </si>
  <si>
    <t>121</t>
  </si>
  <si>
    <t>122</t>
  </si>
  <si>
    <t>Подпрограмма 4</t>
  </si>
  <si>
    <t>бюджеты муниципального образования</t>
  </si>
  <si>
    <t>Перечень целевых индикаторов подпрограммы «Дополнительное  образование  детей в учреждении физкультурно-спортивной направленности»</t>
  </si>
  <si>
    <t>реализация образовательных программ дополнительного образования детей</t>
  </si>
  <si>
    <t xml:space="preserve">численность занимающихся в муниципальных образовательных учреждениях дополнительного образования детей  физкультурно-спортивной направленности </t>
  </si>
  <si>
    <t xml:space="preserve"> чел.</t>
  </si>
  <si>
    <t xml:space="preserve">Приложение № 1 к подпрограмме 3 "Дополнительное  образование  детей в учреждении физкультурно-спортивной направленности"
</t>
  </si>
  <si>
    <t>Обеспечение деятельности (оказание услуг) подведомственных учреждений (МБОУ ДОД "ДЮСШ")</t>
  </si>
  <si>
    <t>Приложение № 2
к  подпрограмме 3 «Дополнительное образование детей в учреждении физкультурно-спортивной направленности"</t>
  </si>
  <si>
    <t>Перечень мероприятий подпрограммы  "Дополнительное образование детей в учреждении физкультурно-спортивной направленности"</t>
  </si>
  <si>
    <t xml:space="preserve">«Дополнительное образование детей в учреждении физкультурно-спортивной направленности» </t>
  </si>
  <si>
    <t>Дополнительное образование детей в учреждении физкультурно-спортивной направленности</t>
  </si>
  <si>
    <t>Создание доступных условий для занятости населения муниципального образования города Дивногорска различных возрастных,профессиональных и социальных групп физической культурой и спортом</t>
  </si>
  <si>
    <t>Физическая культура,спорт и молодежная политика в муниципальном образовании город Дивногорск"</t>
  </si>
  <si>
    <t>6</t>
  </si>
  <si>
    <t>7</t>
  </si>
  <si>
    <t xml:space="preserve">Информация о ресурсном обеспечении и прогнозной оценке расходов на реализацию целей 
муниципальной программы муниципального образования г.Дивногорск «Физическая культура,спорт и молодежная политика в муниципальном образование город Дивногорск" с учетом источников финансирования, 
в том числе средств федерального бюджета </t>
  </si>
  <si>
    <t>Физическая культура,спорт и молодежная политика в муниципальном образовании город Дивногорск</t>
  </si>
  <si>
    <t>"Дополнительное образование детей в учреждении физкультурно-спортивной направленности"</t>
  </si>
  <si>
    <t xml:space="preserve">Своевременность утверждения муниципальных заданий подведомственным распорядителю учреждениям на текущий финансовый год и плановый период </t>
  </si>
  <si>
    <t>Уровень исполнения  расходов распорядителя за счет средств местного бюджета (без учета субсидий имеющих целевое назначение, из краевого бюджета)</t>
  </si>
  <si>
    <t xml:space="preserve">Годовая бюхгалтерская отчетность
</t>
  </si>
  <si>
    <t>0448021</t>
  </si>
  <si>
    <t>04</t>
  </si>
  <si>
    <t xml:space="preserve">Выплаты,обеспечивающие уровень заработной платы работников учреждений дополнительного образования детей(МБОУ ДОД "ДЮСШ") </t>
  </si>
  <si>
    <t>Выплаты молодым специалистам учреждений дополнительного образования детей(МБОУ ДОД "ДЮСШ")</t>
  </si>
  <si>
    <t>11 01;
11 02</t>
  </si>
  <si>
    <t>0400000</t>
  </si>
  <si>
    <t>0440000</t>
  </si>
  <si>
    <t>121,122,244</t>
  </si>
  <si>
    <r>
      <t>З</t>
    </r>
    <r>
      <rPr>
        <sz val="12"/>
        <rFont val="Times New Roman"/>
        <family val="1"/>
      </rPr>
      <t xml:space="preserve">адача 1 Осуществление физкультурно-оздоровительной и воспитательной работы среди детей и подростков; формирование спортивного резерва города
</t>
    </r>
    <r>
      <rPr>
        <b/>
        <sz val="12"/>
        <rFont val="Times New Roman"/>
        <family val="1"/>
      </rPr>
      <t xml:space="preserve">
</t>
    </r>
  </si>
  <si>
    <t xml:space="preserve">Создание условий для развития потенциала молодежи и его реализации в интересах муниципального образования г. Дивногорск
</t>
  </si>
  <si>
    <t>отдел физической культуры спорта,и молодежной политики администрации г.Дивногорска</t>
  </si>
  <si>
    <t>Субсидии  на поддержку деятельности молодежных центров из краевого бюджета</t>
  </si>
  <si>
    <t xml:space="preserve">Выплаты,обеспечивающие уровень заработной платы работников учреждений (МАУ МЦ "Дивный") </t>
  </si>
  <si>
    <t>Мероприятия по молодежной политике</t>
  </si>
  <si>
    <t>Выплаты молодым специалистам (МАУ МЦ "Дивный")</t>
  </si>
  <si>
    <t>Расходы на поддержку действующих и вновь создаваемых спортивных клубов по месту жительства граждан</t>
  </si>
  <si>
    <t>8857</t>
  </si>
  <si>
    <t>612</t>
  </si>
  <si>
    <t>Софинансирование расходов на поддержку действующих и вновьсоздаваемых спортивных клубов по месту жительства граждан</t>
  </si>
  <si>
    <t>7701</t>
  </si>
  <si>
    <t>Приложение №3 к постановлению администрации г. Дивногорска от______№_____</t>
  </si>
  <si>
    <t>8</t>
  </si>
  <si>
    <t>Субсидии автономным учреждениям на иные цели</t>
  </si>
  <si>
    <t>Субсидии  бюджетным учреждениям на иные цели</t>
  </si>
  <si>
    <t>852</t>
  </si>
  <si>
    <t>121,122,244,852</t>
  </si>
  <si>
    <t>РБС</t>
  </si>
  <si>
    <t xml:space="preserve">РБС </t>
  </si>
  <si>
    <t>Наименование РБС</t>
  </si>
  <si>
    <t>в том числе по РБС:</t>
  </si>
  <si>
    <t xml:space="preserve">2017 год </t>
  </si>
  <si>
    <t xml:space="preserve">Своевременность  представления уточненного фрагмента реестра расходных обязательств распорядителя утверждения муниципальных заданий подведомственным главному распорядителю учреждениям на текущий финансовый год и плановый период </t>
  </si>
  <si>
    <t xml:space="preserve">Приложение № 1                                                                     к  подпрограмме 2 «Молодежь Дивногорья" </t>
  </si>
  <si>
    <t xml:space="preserve">Перечень целевых индикаторов подпрограммы ««Молодежь Дивногорья» </t>
  </si>
  <si>
    <t>Приложение № 1 
к подпрограмме 4 «Обеспечение условий реализации программы и прочие мероприятия», реализуемой в рамках муниципальной программы  «Физическая культура,спорт и молодежная политика в муниципальном образовании город Дивногорск »</t>
  </si>
  <si>
    <t xml:space="preserve">Приложение № 2  к подпрограмме 2 "Молодежь Дивногорья" 
</t>
  </si>
  <si>
    <t>Перечень мероприятий подпрограммы  «Молодежь Дивногорья»</t>
  </si>
  <si>
    <t xml:space="preserve">Приложение № 2 
к подпрограмме 4 «Обеспечение условий реализации программы и прочие мероприятия», реализуемой в рамках муниципальной программы  «Физическая культура,спорт и молодежная политика в муниципальном образовании город Дивногорск »   </t>
  </si>
  <si>
    <t>Приложение № 3
к муниципальной  программе муниципального образования г.Дивногорск «Физическая культура,спорт и молодежная политика в муниципальном образовании город Дивногорск"</t>
  </si>
  <si>
    <t>Информация о распределении планируемых расходов  
по отдельным мероприятиям программы, подпрограммам муниципальной программы муниципального образования г.Дивногорск «Физическая культура,спорт и молодежная политика в муниципальном образовании город Дивногорск"</t>
  </si>
  <si>
    <t>Приложение № 4
к муниципальной  программе муниципального образования г.Дивногорск «Физическая культура,спорт и молодежная политика в муниципальном образовании город Дивногорск"</t>
  </si>
  <si>
    <t>муниципальными учреждениями по муниципальной программе «Физическая культура,спорт и молодежная политика в муниципальном образовании город Дивногорск"</t>
  </si>
  <si>
    <t xml:space="preserve">"Молодежь Дивногорорья" </t>
  </si>
  <si>
    <t xml:space="preserve">"Молодежь Дивногорья" </t>
  </si>
  <si>
    <t>"Молодежь Дивногорья"</t>
  </si>
  <si>
    <t>Приложение № 5
к паспорту муниципальной программы «Физическая культура,спорт и молодежная политика в муниципальном образовании город Дивногорск»</t>
  </si>
  <si>
    <t xml:space="preserve">«Молодежь Дивногорья» </t>
  </si>
  <si>
    <t>Перечень целевых индикаторов подпрограммы «Массовая физическая культура и спорт»</t>
  </si>
  <si>
    <t>Приложение № 1
к  подпрограмме 1 «Массовая физическая культура и спорт»</t>
  </si>
  <si>
    <t>Перечень мероприятий подпрограммы  "Массовая физическая культура и спорт"</t>
  </si>
  <si>
    <t>Приложение № 2
к  подпрограмме 1 «Массовая физическая культура и спорт"</t>
  </si>
  <si>
    <t>Массовая физическая культура и спорт</t>
  </si>
  <si>
    <t xml:space="preserve"> Массовая физическая культура и спорт</t>
  </si>
  <si>
    <t>"Массовая физическая культура и спорт"</t>
  </si>
  <si>
    <t xml:space="preserve">Прогноз сводных показателей муниципальных заданий на оказание муниципальных  услуг (выполнение работ) </t>
  </si>
  <si>
    <t>Средства субсидии на частичное финансирование (возмещение) расходов на повышение минимальных размеров окладов, ставок заработной платы работников бюджетной сферы, которым предоставляется региональная выплата, с 01 октября 2014 года на 10%, в рамках подпрограммы "Молодежь Дивногорья" муниципальной программы города Дивногорска "Физическая культура, спорт и молодежная политика в муниципальном образовании город Дивногорск "</t>
  </si>
  <si>
    <t>1022</t>
  </si>
  <si>
    <t>0080520</t>
  </si>
  <si>
    <t>0080610</t>
  </si>
  <si>
    <t>Обеспечение  доступа к закрытым  спортивным объектам</t>
  </si>
  <si>
    <t>Задача 1 Развитие устойчивой потребности всех категорий населения к здоровому образу жизни</t>
  </si>
  <si>
    <t>0080710</t>
  </si>
  <si>
    <t>00S031М</t>
  </si>
  <si>
    <t>0074560</t>
  </si>
  <si>
    <t>0088100</t>
  </si>
  <si>
    <t>Мероприятия в области спорта, физической культуры</t>
  </si>
  <si>
    <t>Н.В.Калинин</t>
  </si>
  <si>
    <t>0080620</t>
  </si>
  <si>
    <t>Персональные выплаты,устанавливаемые в целях повышения оплаты труда молодым специалистам,первональные выплаты,устанавливаемые с учетом опыта работы при наличии ученой степени,почетного звания,нагрудного знака (значка).</t>
  </si>
  <si>
    <t>00S031Р</t>
  </si>
  <si>
    <t>0400000000</t>
  </si>
  <si>
    <t>0420000000</t>
  </si>
  <si>
    <t>0430000000</t>
  </si>
  <si>
    <t>Итого на 2016 -2018 годы</t>
  </si>
  <si>
    <t>Итого на                   2015-2018 годы</t>
  </si>
  <si>
    <t>Итого на 2015-2018 годы</t>
  </si>
  <si>
    <t>0026540</t>
  </si>
  <si>
    <t>Итого на  
2015-2018 годы</t>
  </si>
  <si>
    <t>Обеспечение участия спортивных сборных команд в спортивных мероприятиях</t>
  </si>
  <si>
    <t>Организация и проведение официальных спортивных мероприятий</t>
  </si>
  <si>
    <t>Количество участников</t>
  </si>
  <si>
    <t>Количество публикаций с упоминанием о мероприятии</t>
  </si>
  <si>
    <t>Удовлетворенность участников организацией мероприятий</t>
  </si>
  <si>
    <t>Обеспечение доступа к закрытым спортивным объектам</t>
  </si>
  <si>
    <t>Число посетителей закрытых спортивных объектов в год</t>
  </si>
  <si>
    <t>Организация мероприятий в сфере молодежной политики,направленных на формирование системы развития талантливой и инициативной молодежи,создание условий для самореализации подростков и молодежи,развитие творческого,профессионального,интеллектуального потенциалов подростков и молодежи</t>
  </si>
  <si>
    <t>Организация мероприятий в сфере молодежной политики,направленных на гражданское и патриотическое воспитание молодежи,воспитание толерантности в молодежной среде,формирование правовых культурных и нравственных ценностей среди молодежи</t>
  </si>
  <si>
    <t>Организация мероприятий в сфере молодежной политики,направленных на вовлечение молодежи в инновационную,предпринимательскую,а также на развитие гражданской активности молодежи и вормирование здорового образа жизни</t>
  </si>
  <si>
    <t>Организация и проведение физкультурных и спортивных мероприятий в рамках Всероссийского физкультурно-спортивного комлекса"Готов к труду и обороне"</t>
  </si>
  <si>
    <t>Организация и проведение официальных физкультурных (физкультурно-спортивных)мероприятий</t>
  </si>
  <si>
    <t>Проведение занятий физкультурно-спортивной направленности по мест проживания граждан</t>
  </si>
  <si>
    <t>Количество занятий</t>
  </si>
  <si>
    <t>Реализация дополнительных предпрофессиональных программ в области физической культуры и спорта</t>
  </si>
  <si>
    <t>Количество человек</t>
  </si>
  <si>
    <t>Спортивная подготовка по олимпийским видам спорта</t>
  </si>
  <si>
    <t>Число лиц, прошедшие споривную подготовку на этапах спортвной подготовки</t>
  </si>
  <si>
    <t>Реализация дополнительных общеразвивающих программ</t>
  </si>
  <si>
    <t>Количество участников соревнований</t>
  </si>
  <si>
    <t>Обеспечение участие лиц,проходящих спортивную подготовку,в спортивных соревнованиях</t>
  </si>
  <si>
    <t>Расходы на повышение размеров оплаты труда отдельным категориям работникам бюджетной сферы</t>
  </si>
  <si>
    <t>0010430</t>
  </si>
  <si>
    <t xml:space="preserve">Приложение № 1
к постановлению Администрации
г. Дивногорска
от ___._____.20___ № ____ </t>
  </si>
  <si>
    <t xml:space="preserve">Приложение № 2
к постановлению Администрации
г. Дивногорска
от ___._____.20___ № ____ </t>
  </si>
  <si>
    <t xml:space="preserve">Приложение № 4
к постановлению Администрации
г. Дивногорска
от ___._____.20___ № ____ </t>
  </si>
  <si>
    <t xml:space="preserve">Приложение № 3
к постановлению Администрации
г. Дивногорска
от ___._____.20___ № ____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</si>
</sst>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_р_._-;_-@_-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"/>
    <numFmt numFmtId="173" formatCode="000000.0"/>
    <numFmt numFmtId="174" formatCode="000000.00"/>
    <numFmt numFmtId="175" formatCode="000000.000"/>
    <numFmt numFmtId="176" formatCode="?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0"/>
      <name val="Helv"/>
      <family val="0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 Cyr"/>
      <family val="0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color indexed="8"/>
      <name val="Arial Cyr"/>
      <family val="0"/>
    </font>
    <font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>
        <color indexed="63"/>
      </right>
      <top style="thin">
        <color indexed="63"/>
      </top>
      <bottom/>
    </border>
    <border>
      <left style="thin"/>
      <right/>
      <top style="thin">
        <color indexed="63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>
        <color indexed="63"/>
      </bottom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/>
      <right/>
      <top style="thin">
        <color indexed="63"/>
      </top>
      <bottom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>
        <color indexed="63"/>
      </top>
      <bottom/>
    </border>
    <border>
      <left style="thin"/>
      <right style="thin">
        <color indexed="63"/>
      </right>
      <top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/>
      <bottom/>
    </border>
    <border>
      <left style="thin">
        <color indexed="63"/>
      </left>
      <right/>
      <top style="thin"/>
      <bottom style="thin">
        <color indexed="63"/>
      </bottom>
    </border>
    <border>
      <left/>
      <right style="thin"/>
      <top style="thin"/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14" fillId="0" borderId="0">
      <alignment/>
      <protection/>
    </xf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41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52" applyFont="1" applyFill="1" applyAlignment="1">
      <alignment horizontal="right" vertical="center"/>
      <protection/>
    </xf>
    <xf numFmtId="0" fontId="5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vertical="center"/>
      <protection/>
    </xf>
    <xf numFmtId="0" fontId="6" fillId="33" borderId="10" xfId="52" applyFont="1" applyFill="1" applyBorder="1" applyAlignment="1">
      <alignment horizontal="center" vertical="top" wrapText="1"/>
      <protection/>
    </xf>
    <xf numFmtId="0" fontId="6" fillId="0" borderId="10" xfId="52" applyFont="1" applyBorder="1" applyAlignment="1">
      <alignment horizontal="center" vertical="top"/>
      <protection/>
    </xf>
    <xf numFmtId="0" fontId="6" fillId="33" borderId="10" xfId="52" applyFont="1" applyFill="1" applyBorder="1" applyAlignment="1">
      <alignment horizontal="left" vertical="top" wrapText="1"/>
      <protection/>
    </xf>
    <xf numFmtId="49" fontId="6" fillId="0" borderId="10" xfId="52" applyNumberFormat="1" applyFont="1" applyBorder="1" applyAlignment="1">
      <alignment horizontal="center" vertical="top"/>
      <protection/>
    </xf>
    <xf numFmtId="0" fontId="6" fillId="0" borderId="0" xfId="52" applyFont="1" applyAlignment="1">
      <alignment wrapText="1"/>
      <protection/>
    </xf>
    <xf numFmtId="3" fontId="6" fillId="0" borderId="10" xfId="52" applyNumberFormat="1" applyFont="1" applyBorder="1" applyAlignment="1">
      <alignment horizontal="center" vertical="top" wrapText="1"/>
      <protection/>
    </xf>
    <xf numFmtId="0" fontId="6" fillId="0" borderId="10" xfId="52" applyFont="1" applyBorder="1" applyAlignment="1">
      <alignment horizontal="center" vertical="top" wrapText="1"/>
      <protection/>
    </xf>
    <xf numFmtId="0" fontId="7" fillId="0" borderId="10" xfId="52" applyFont="1" applyBorder="1" applyAlignment="1">
      <alignment vertical="top" wrapText="1"/>
      <protection/>
    </xf>
    <xf numFmtId="165" fontId="6" fillId="0" borderId="10" xfId="52" applyNumberFormat="1" applyFont="1" applyBorder="1" applyAlignment="1">
      <alignment horizontal="center" vertical="top" wrapText="1"/>
      <protection/>
    </xf>
    <xf numFmtId="0" fontId="6" fillId="0" borderId="0" xfId="52" applyFont="1">
      <alignment/>
      <protection/>
    </xf>
    <xf numFmtId="0" fontId="6" fillId="0" borderId="10" xfId="52" applyFont="1" applyBorder="1" applyAlignment="1">
      <alignment horizontal="left" vertical="top" wrapText="1"/>
      <protection/>
    </xf>
    <xf numFmtId="0" fontId="6" fillId="33" borderId="10" xfId="52" applyFont="1" applyFill="1" applyBorder="1" applyAlignment="1">
      <alignment horizontal="center" vertical="top"/>
      <protection/>
    </xf>
    <xf numFmtId="0" fontId="6" fillId="0" borderId="10" xfId="52" applyFont="1" applyBorder="1" applyAlignment="1">
      <alignment horizontal="left" vertical="center" wrapText="1"/>
      <protection/>
    </xf>
    <xf numFmtId="0" fontId="6" fillId="0" borderId="0" xfId="52" applyFont="1" applyAlignment="1">
      <alignment horizontal="left" vertical="top"/>
      <protection/>
    </xf>
    <xf numFmtId="0" fontId="3" fillId="0" borderId="0" xfId="52" applyFont="1" applyAlignment="1">
      <alignment wrapText="1"/>
      <protection/>
    </xf>
    <xf numFmtId="0" fontId="9" fillId="33" borderId="0" xfId="53" applyFill="1">
      <alignment/>
      <protection/>
    </xf>
    <xf numFmtId="164" fontId="9" fillId="33" borderId="0" xfId="53" applyNumberFormat="1" applyFont="1" applyFill="1">
      <alignment/>
      <protection/>
    </xf>
    <xf numFmtId="0" fontId="10" fillId="33" borderId="0" xfId="53" applyFont="1" applyFill="1">
      <alignment/>
      <protection/>
    </xf>
    <xf numFmtId="164" fontId="10" fillId="33" borderId="0" xfId="53" applyNumberFormat="1" applyFont="1" applyFill="1">
      <alignment/>
      <protection/>
    </xf>
    <xf numFmtId="3" fontId="10" fillId="33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vertical="center" wrapText="1"/>
      <protection/>
    </xf>
    <xf numFmtId="49" fontId="10" fillId="33" borderId="10" xfId="53" applyNumberFormat="1" applyFont="1" applyFill="1" applyBorder="1" applyAlignment="1" applyProtection="1">
      <alignment horizontal="center" vertical="center" wrapText="1"/>
      <protection hidden="1"/>
    </xf>
    <xf numFmtId="165" fontId="10" fillId="33" borderId="10" xfId="53" applyNumberFormat="1" applyFont="1" applyFill="1" applyBorder="1" applyAlignment="1">
      <alignment horizontal="center" vertical="center" wrapText="1"/>
      <protection/>
    </xf>
    <xf numFmtId="0" fontId="10" fillId="33" borderId="10" xfId="53" applyFont="1" applyFill="1" applyBorder="1" applyAlignment="1">
      <alignment vertical="top" wrapText="1"/>
      <protection/>
    </xf>
    <xf numFmtId="3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10" fillId="33" borderId="10" xfId="53" applyFont="1" applyFill="1" applyBorder="1" applyAlignment="1">
      <alignment vertical="center" wrapText="1"/>
      <protection/>
    </xf>
    <xf numFmtId="0" fontId="9" fillId="33" borderId="0" xfId="53" applyFill="1" applyAlignment="1">
      <alignment horizontal="center" vertical="center" wrapText="1"/>
      <protection/>
    </xf>
    <xf numFmtId="164" fontId="11" fillId="33" borderId="10" xfId="53" applyNumberFormat="1" applyFont="1" applyFill="1" applyBorder="1" applyAlignment="1">
      <alignment horizontal="left" vertical="center" wrapText="1"/>
      <protection/>
    </xf>
    <xf numFmtId="0" fontId="10" fillId="0" borderId="10" xfId="53" applyFont="1" applyBorder="1" applyAlignment="1">
      <alignment horizontal="left" vertical="center" wrapText="1"/>
      <protection/>
    </xf>
    <xf numFmtId="0" fontId="9" fillId="33" borderId="10" xfId="53" applyFill="1" applyBorder="1" applyAlignment="1">
      <alignment horizontal="center" vertical="center" wrapText="1"/>
      <protection/>
    </xf>
    <xf numFmtId="0" fontId="10" fillId="33" borderId="0" xfId="53" applyFont="1" applyFill="1" applyAlignment="1">
      <alignment vertical="top"/>
      <protection/>
    </xf>
    <xf numFmtId="0" fontId="10" fillId="33" borderId="0" xfId="53" applyFont="1" applyFill="1" applyBorder="1" applyAlignment="1">
      <alignment horizontal="left" vertical="top" wrapText="1"/>
      <protection/>
    </xf>
    <xf numFmtId="0" fontId="10" fillId="33" borderId="0" xfId="53" applyFont="1" applyFill="1" applyBorder="1" applyAlignment="1">
      <alignment vertical="top" wrapText="1"/>
      <protection/>
    </xf>
    <xf numFmtId="0" fontId="9" fillId="33" borderId="0" xfId="53" applyNumberFormat="1" applyFill="1" applyAlignment="1">
      <alignment horizontal="center"/>
      <protection/>
    </xf>
    <xf numFmtId="0" fontId="9" fillId="33" borderId="0" xfId="53" applyNumberFormat="1" applyFont="1" applyFill="1" applyBorder="1" applyAlignment="1">
      <alignment horizontal="center"/>
      <protection/>
    </xf>
    <xf numFmtId="0" fontId="13" fillId="0" borderId="0" xfId="55" applyFont="1" applyAlignment="1">
      <alignment vertical="top" wrapText="1"/>
      <protection/>
    </xf>
    <xf numFmtId="0" fontId="13" fillId="0" borderId="0" xfId="55" applyFont="1" applyFill="1" applyAlignment="1">
      <alignment vertical="top" wrapText="1"/>
      <protection/>
    </xf>
    <xf numFmtId="165" fontId="13" fillId="0" borderId="0" xfId="55" applyNumberFormat="1" applyFont="1" applyFill="1" applyAlignment="1">
      <alignment vertical="top" wrapText="1"/>
      <protection/>
    </xf>
    <xf numFmtId="1" fontId="13" fillId="0" borderId="0" xfId="55" applyNumberFormat="1" applyFont="1" applyFill="1" applyBorder="1" applyAlignment="1">
      <alignment horizontal="right" vertical="top" wrapText="1"/>
      <protection/>
    </xf>
    <xf numFmtId="2" fontId="13" fillId="0" borderId="0" xfId="55" applyNumberFormat="1" applyFont="1" applyFill="1" applyBorder="1" applyAlignment="1">
      <alignment horizontal="center" vertical="top" wrapText="1"/>
      <protection/>
    </xf>
    <xf numFmtId="0" fontId="13" fillId="0" borderId="0" xfId="55" applyFont="1" applyBorder="1" applyAlignment="1">
      <alignment horizontal="center" vertical="top" wrapText="1"/>
      <protection/>
    </xf>
    <xf numFmtId="0" fontId="13" fillId="0" borderId="0" xfId="55" applyFont="1" applyBorder="1" applyAlignment="1">
      <alignment vertical="top" wrapText="1"/>
      <protection/>
    </xf>
    <xf numFmtId="1" fontId="13" fillId="0" borderId="10" xfId="55" applyNumberFormat="1" applyFont="1" applyFill="1" applyBorder="1" applyAlignment="1">
      <alignment horizontal="right" vertical="top" wrapText="1"/>
      <protection/>
    </xf>
    <xf numFmtId="2" fontId="13" fillId="0" borderId="10" xfId="55" applyNumberFormat="1" applyFont="1" applyFill="1" applyBorder="1" applyAlignment="1">
      <alignment horizontal="center" vertical="top" wrapText="1"/>
      <protection/>
    </xf>
    <xf numFmtId="0" fontId="13" fillId="0" borderId="10" xfId="55" applyFont="1" applyBorder="1" applyAlignment="1">
      <alignment horizontal="center" vertical="top" wrapText="1"/>
      <protection/>
    </xf>
    <xf numFmtId="0" fontId="13" fillId="0" borderId="10" xfId="55" applyFont="1" applyFill="1" applyBorder="1" applyAlignment="1">
      <alignment vertical="top" wrapText="1"/>
      <protection/>
    </xf>
    <xf numFmtId="0" fontId="13" fillId="0" borderId="10" xfId="55" applyFont="1" applyFill="1" applyBorder="1" applyAlignment="1">
      <alignment horizontal="center" vertical="top" wrapText="1"/>
      <protection/>
    </xf>
    <xf numFmtId="0" fontId="15" fillId="0" borderId="0" xfId="52" applyFont="1" applyFill="1" applyAlignment="1">
      <alignment vertical="top" wrapText="1"/>
      <protection/>
    </xf>
    <xf numFmtId="49" fontId="15" fillId="0" borderId="0" xfId="52" applyNumberFormat="1" applyFont="1" applyFill="1" applyAlignment="1">
      <alignment horizontal="center" vertical="top" wrapText="1"/>
      <protection/>
    </xf>
    <xf numFmtId="165" fontId="15" fillId="0" borderId="0" xfId="52" applyNumberFormat="1" applyFont="1" applyFill="1" applyAlignment="1">
      <alignment vertical="top" wrapText="1"/>
      <protection/>
    </xf>
    <xf numFmtId="0" fontId="13" fillId="0" borderId="0" xfId="52" applyFont="1" applyFill="1" applyAlignment="1">
      <alignment vertical="top" wrapText="1"/>
      <protection/>
    </xf>
    <xf numFmtId="165" fontId="13" fillId="0" borderId="0" xfId="52" applyNumberFormat="1" applyFont="1" applyFill="1" applyAlignment="1">
      <alignment vertical="top" wrapText="1"/>
      <protection/>
    </xf>
    <xf numFmtId="49" fontId="13" fillId="0" borderId="0" xfId="52" applyNumberFormat="1" applyFont="1" applyFill="1" applyAlignment="1">
      <alignment horizontal="center" vertical="top" wrapText="1"/>
      <protection/>
    </xf>
    <xf numFmtId="166" fontId="13" fillId="0" borderId="0" xfId="52" applyNumberFormat="1" applyFont="1" applyFill="1" applyAlignment="1">
      <alignment vertical="top" wrapText="1"/>
      <protection/>
    </xf>
    <xf numFmtId="0" fontId="15" fillId="0" borderId="10" xfId="52" applyFont="1" applyFill="1" applyBorder="1" applyAlignment="1">
      <alignment vertical="top" wrapText="1"/>
      <protection/>
    </xf>
    <xf numFmtId="166" fontId="15" fillId="0" borderId="10" xfId="52" applyNumberFormat="1" applyFont="1" applyFill="1" applyBorder="1" applyAlignment="1">
      <alignment horizontal="right" vertical="top" wrapText="1"/>
      <protection/>
    </xf>
    <xf numFmtId="49" fontId="15" fillId="0" borderId="10" xfId="52" applyNumberFormat="1" applyFont="1" applyFill="1" applyBorder="1" applyAlignment="1">
      <alignment horizontal="center" vertical="top" wrapText="1"/>
      <protection/>
    </xf>
    <xf numFmtId="0" fontId="15" fillId="0" borderId="10" xfId="52" applyFont="1" applyFill="1" applyBorder="1" applyAlignment="1">
      <alignment horizontal="left" vertical="top" wrapText="1"/>
      <protection/>
    </xf>
    <xf numFmtId="0" fontId="15" fillId="0" borderId="0" xfId="52" applyFont="1" applyFill="1" applyAlignment="1">
      <alignment wrapText="1"/>
      <protection/>
    </xf>
    <xf numFmtId="49" fontId="15" fillId="0" borderId="11" xfId="52" applyNumberFormat="1" applyFont="1" applyFill="1" applyBorder="1" applyAlignment="1">
      <alignment horizontal="left" vertical="top" wrapText="1"/>
      <protection/>
    </xf>
    <xf numFmtId="0" fontId="15" fillId="0" borderId="11" xfId="52" applyFont="1" applyFill="1" applyBorder="1" applyAlignment="1">
      <alignment horizontal="center" vertical="top" wrapText="1"/>
      <protection/>
    </xf>
    <xf numFmtId="0" fontId="15" fillId="0" borderId="10" xfId="52" applyFont="1" applyFill="1" applyBorder="1" applyAlignment="1">
      <alignment horizontal="center" vertical="top" wrapText="1"/>
      <protection/>
    </xf>
    <xf numFmtId="0" fontId="16" fillId="0" borderId="0" xfId="52" applyFont="1" applyFill="1" applyAlignment="1">
      <alignment vertical="top" wrapText="1"/>
      <protection/>
    </xf>
    <xf numFmtId="49" fontId="16" fillId="0" borderId="0" xfId="52" applyNumberFormat="1" applyFont="1" applyFill="1" applyAlignment="1">
      <alignment horizontal="center" vertical="top" wrapText="1"/>
      <protection/>
    </xf>
    <xf numFmtId="0" fontId="15" fillId="0" borderId="0" xfId="52" applyFont="1" applyFill="1" applyBorder="1" applyAlignment="1">
      <alignment horizontal="left" vertical="top" wrapText="1"/>
      <protection/>
    </xf>
    <xf numFmtId="165" fontId="6" fillId="33" borderId="10" xfId="52" applyNumberFormat="1" applyFont="1" applyFill="1" applyBorder="1" applyAlignment="1">
      <alignment horizontal="center" vertical="top"/>
      <protection/>
    </xf>
    <xf numFmtId="165" fontId="6" fillId="0" borderId="10" xfId="52" applyNumberFormat="1" applyFont="1" applyBorder="1" applyAlignment="1">
      <alignment horizontal="center" vertical="top"/>
      <protection/>
    </xf>
    <xf numFmtId="3" fontId="6" fillId="0" borderId="10" xfId="52" applyNumberFormat="1" applyFont="1" applyFill="1" applyBorder="1" applyAlignment="1">
      <alignment horizontal="center" vertical="top"/>
      <protection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5" fillId="0" borderId="10" xfId="0" applyFont="1" applyBorder="1" applyAlignment="1">
      <alignment horizontal="center" vertical="top" wrapText="1"/>
    </xf>
    <xf numFmtId="166" fontId="15" fillId="0" borderId="0" xfId="0" applyNumberFormat="1" applyFont="1" applyAlignment="1">
      <alignment wrapText="1"/>
    </xf>
    <xf numFmtId="0" fontId="15" fillId="0" borderId="10" xfId="0" applyFont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49" fontId="15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66" fontId="15" fillId="0" borderId="0" xfId="0" applyNumberFormat="1" applyFont="1" applyBorder="1" applyAlignment="1">
      <alignment horizontal="right" vertical="top" wrapText="1"/>
    </xf>
    <xf numFmtId="49" fontId="15" fillId="0" borderId="0" xfId="0" applyNumberFormat="1" applyFont="1" applyAlignment="1">
      <alignment wrapText="1"/>
    </xf>
    <xf numFmtId="0" fontId="13" fillId="0" borderId="0" xfId="0" applyFont="1" applyAlignment="1">
      <alignment vertical="top" wrapText="1"/>
    </xf>
    <xf numFmtId="165" fontId="15" fillId="0" borderId="0" xfId="0" applyNumberFormat="1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21" fillId="0" borderId="0" xfId="0" applyFont="1" applyAlignment="1">
      <alignment/>
    </xf>
    <xf numFmtId="166" fontId="21" fillId="0" borderId="0" xfId="0" applyNumberFormat="1" applyFont="1" applyAlignment="1">
      <alignment/>
    </xf>
    <xf numFmtId="0" fontId="15" fillId="0" borderId="10" xfId="0" applyFont="1" applyBorder="1" applyAlignment="1">
      <alignment horizontal="left" vertical="top" wrapText="1" indent="3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 indent="3"/>
    </xf>
    <xf numFmtId="0" fontId="8" fillId="0" borderId="0" xfId="56" applyFont="1" applyFill="1">
      <alignment/>
      <protection/>
    </xf>
    <xf numFmtId="0" fontId="22" fillId="0" borderId="0" xfId="56" applyFont="1" applyFill="1">
      <alignment/>
      <protection/>
    </xf>
    <xf numFmtId="49" fontId="22" fillId="0" borderId="0" xfId="56" applyNumberFormat="1" applyFont="1" applyFill="1">
      <alignment/>
      <protection/>
    </xf>
    <xf numFmtId="0" fontId="4" fillId="0" borderId="0" xfId="56" applyFont="1" applyFill="1" applyAlignment="1">
      <alignment horizontal="center" wrapText="1"/>
      <protection/>
    </xf>
    <xf numFmtId="0" fontId="5" fillId="0" borderId="0" xfId="56" applyFont="1" applyFill="1">
      <alignment/>
      <protection/>
    </xf>
    <xf numFmtId="49" fontId="5" fillId="0" borderId="0" xfId="56" applyNumberFormat="1" applyFont="1" applyFill="1">
      <alignment/>
      <protection/>
    </xf>
    <xf numFmtId="0" fontId="22" fillId="0" borderId="0" xfId="56" applyFont="1" applyFill="1" applyAlignment="1">
      <alignment horizontal="center" vertical="center" wrapText="1"/>
      <protection/>
    </xf>
    <xf numFmtId="0" fontId="10" fillId="0" borderId="10" xfId="56" applyFont="1" applyFill="1" applyBorder="1" applyAlignment="1">
      <alignment vertical="top" wrapText="1"/>
      <protection/>
    </xf>
    <xf numFmtId="49" fontId="4" fillId="33" borderId="0" xfId="56" applyNumberFormat="1" applyFont="1" applyFill="1" applyAlignment="1">
      <alignment vertical="center"/>
      <protection/>
    </xf>
    <xf numFmtId="0" fontId="8" fillId="33" borderId="0" xfId="56" applyFont="1" applyFill="1">
      <alignment/>
      <protection/>
    </xf>
    <xf numFmtId="0" fontId="22" fillId="33" borderId="0" xfId="56" applyFont="1" applyFill="1">
      <alignment/>
      <protection/>
    </xf>
    <xf numFmtId="49" fontId="22" fillId="33" borderId="0" xfId="56" applyNumberFormat="1" applyFont="1" applyFill="1">
      <alignment/>
      <protection/>
    </xf>
    <xf numFmtId="0" fontId="4" fillId="33" borderId="0" xfId="56" applyFont="1" applyFill="1" applyAlignment="1">
      <alignment horizontal="center" wrapText="1"/>
      <protection/>
    </xf>
    <xf numFmtId="0" fontId="5" fillId="33" borderId="0" xfId="56" applyFont="1" applyFill="1">
      <alignment/>
      <protection/>
    </xf>
    <xf numFmtId="49" fontId="5" fillId="33" borderId="0" xfId="56" applyNumberFormat="1" applyFont="1" applyFill="1">
      <alignment/>
      <protection/>
    </xf>
    <xf numFmtId="0" fontId="22" fillId="33" borderId="0" xfId="56" applyFont="1" applyFill="1" applyAlignment="1">
      <alignment horizontal="center" vertical="center" wrapText="1"/>
      <protection/>
    </xf>
    <xf numFmtId="49" fontId="23" fillId="0" borderId="10" xfId="56" applyNumberFormat="1" applyFont="1" applyFill="1" applyBorder="1" applyAlignment="1">
      <alignment vertical="center"/>
      <protection/>
    </xf>
    <xf numFmtId="0" fontId="23" fillId="0" borderId="10" xfId="56" applyFont="1" applyFill="1" applyBorder="1" applyAlignment="1">
      <alignment horizontal="left" vertical="center" wrapText="1"/>
      <protection/>
    </xf>
    <xf numFmtId="0" fontId="4" fillId="0" borderId="10" xfId="56" applyFont="1" applyFill="1" applyBorder="1" applyAlignment="1">
      <alignment horizontal="left" vertical="center" wrapText="1"/>
      <protection/>
    </xf>
    <xf numFmtId="0" fontId="24" fillId="33" borderId="10" xfId="56" applyFont="1" applyFill="1" applyBorder="1" applyAlignment="1">
      <alignment horizontal="center" vertical="center"/>
      <protection/>
    </xf>
    <xf numFmtId="165" fontId="23" fillId="0" borderId="10" xfId="56" applyNumberFormat="1" applyFont="1" applyFill="1" applyBorder="1" applyAlignment="1">
      <alignment vertical="center"/>
      <protection/>
    </xf>
    <xf numFmtId="0" fontId="22" fillId="34" borderId="0" xfId="56" applyFont="1" applyFill="1">
      <alignment/>
      <protection/>
    </xf>
    <xf numFmtId="49" fontId="4" fillId="0" borderId="10" xfId="56" applyNumberFormat="1" applyFont="1" applyFill="1" applyBorder="1" applyAlignment="1">
      <alignment vertical="center"/>
      <protection/>
    </xf>
    <xf numFmtId="0" fontId="4" fillId="0" borderId="10" xfId="56" applyFont="1" applyFill="1" applyBorder="1" applyAlignment="1">
      <alignment horizontal="left" vertical="top" wrapText="1"/>
      <protection/>
    </xf>
    <xf numFmtId="0" fontId="4" fillId="0" borderId="10" xfId="56" applyFont="1" applyFill="1" applyBorder="1" applyAlignment="1">
      <alignment vertical="top" wrapText="1"/>
      <protection/>
    </xf>
    <xf numFmtId="165" fontId="4" fillId="33" borderId="10" xfId="56" applyNumberFormat="1" applyFont="1" applyFill="1" applyBorder="1" applyAlignment="1">
      <alignment horizontal="center" vertical="top"/>
      <protection/>
    </xf>
    <xf numFmtId="49" fontId="4" fillId="33" borderId="10" xfId="56" applyNumberFormat="1" applyFont="1" applyFill="1" applyBorder="1" applyAlignment="1">
      <alignment horizontal="center" vertical="top"/>
      <protection/>
    </xf>
    <xf numFmtId="165" fontId="4" fillId="0" borderId="10" xfId="56" applyNumberFormat="1" applyFont="1" applyFill="1" applyBorder="1" applyAlignment="1">
      <alignment vertical="center"/>
      <protection/>
    </xf>
    <xf numFmtId="0" fontId="4" fillId="33" borderId="10" xfId="56" applyNumberFormat="1" applyFont="1" applyFill="1" applyBorder="1" applyAlignment="1">
      <alignment horizontal="left" vertical="top" wrapText="1"/>
      <protection/>
    </xf>
    <xf numFmtId="49" fontId="4" fillId="0" borderId="10" xfId="56" applyNumberFormat="1" applyFont="1" applyFill="1" applyBorder="1" applyAlignment="1">
      <alignment vertical="top"/>
      <protection/>
    </xf>
    <xf numFmtId="0" fontId="4" fillId="33" borderId="10" xfId="56" applyFont="1" applyFill="1" applyBorder="1" applyAlignment="1">
      <alignment horizontal="left" vertical="top" wrapText="1"/>
      <protection/>
    </xf>
    <xf numFmtId="0" fontId="8" fillId="33" borderId="10" xfId="56" applyFont="1" applyFill="1" applyBorder="1" applyAlignment="1">
      <alignment vertical="top" wrapText="1"/>
      <protection/>
    </xf>
    <xf numFmtId="0" fontId="4" fillId="0" borderId="10" xfId="56" applyNumberFormat="1" applyFont="1" applyFill="1" applyBorder="1" applyAlignment="1">
      <alignment horizontal="left" vertical="top" wrapText="1"/>
      <protection/>
    </xf>
    <xf numFmtId="49" fontId="4" fillId="0" borderId="11" xfId="56" applyNumberFormat="1" applyFont="1" applyFill="1" applyBorder="1" applyAlignment="1">
      <alignment vertical="top"/>
      <protection/>
    </xf>
    <xf numFmtId="0" fontId="23" fillId="33" borderId="10" xfId="56" applyFont="1" applyFill="1" applyBorder="1" applyAlignment="1">
      <alignment horizontal="left" vertical="top" wrapText="1"/>
      <protection/>
    </xf>
    <xf numFmtId="0" fontId="22" fillId="33" borderId="10" xfId="56" applyFont="1" applyFill="1" applyBorder="1">
      <alignment/>
      <protection/>
    </xf>
    <xf numFmtId="0" fontId="22" fillId="33" borderId="10" xfId="56" applyFont="1" applyFill="1" applyBorder="1" applyAlignment="1">
      <alignment horizontal="left" vertical="top" wrapText="1"/>
      <protection/>
    </xf>
    <xf numFmtId="0" fontId="26" fillId="33" borderId="10" xfId="56" applyFont="1" applyFill="1" applyBorder="1">
      <alignment/>
      <protection/>
    </xf>
    <xf numFmtId="0" fontId="26" fillId="33" borderId="0" xfId="56" applyFont="1" applyFill="1" applyBorder="1" applyAlignment="1">
      <alignment/>
      <protection/>
    </xf>
    <xf numFmtId="165" fontId="23" fillId="0" borderId="0" xfId="56" applyNumberFormat="1" applyFont="1" applyFill="1" applyBorder="1" applyAlignment="1">
      <alignment horizontal="right"/>
      <protection/>
    </xf>
    <xf numFmtId="165" fontId="4" fillId="0" borderId="0" xfId="56" applyNumberFormat="1" applyFont="1" applyFill="1" applyBorder="1" applyAlignment="1">
      <alignment horizontal="right"/>
      <protection/>
    </xf>
    <xf numFmtId="0" fontId="22" fillId="33" borderId="0" xfId="56" applyFont="1" applyFill="1" applyAlignment="1">
      <alignment/>
      <protection/>
    </xf>
    <xf numFmtId="0" fontId="3" fillId="0" borderId="0" xfId="54" applyFont="1" applyFill="1">
      <alignment/>
      <protection/>
    </xf>
    <xf numFmtId="0" fontId="6" fillId="0" borderId="0" xfId="54" applyFont="1" applyFill="1">
      <alignment/>
      <protection/>
    </xf>
    <xf numFmtId="0" fontId="6" fillId="0" borderId="0" xfId="54" applyFont="1" applyFill="1" applyAlignment="1">
      <alignment vertical="center" wrapText="1"/>
      <protection/>
    </xf>
    <xf numFmtId="0" fontId="6" fillId="0" borderId="0" xfId="54" applyFont="1" applyFill="1" applyAlignment="1">
      <alignment horizontal="left" vertical="top"/>
      <protection/>
    </xf>
    <xf numFmtId="0" fontId="6" fillId="0" borderId="12" xfId="54" applyFont="1" applyFill="1" applyBorder="1" applyAlignment="1">
      <alignment horizontal="center" vertical="top" wrapText="1"/>
      <protection/>
    </xf>
    <xf numFmtId="0" fontId="6" fillId="0" borderId="12" xfId="54" applyFont="1" applyFill="1" applyBorder="1" applyAlignment="1">
      <alignment horizontal="center" vertical="top"/>
      <protection/>
    </xf>
    <xf numFmtId="0" fontId="28" fillId="0" borderId="10" xfId="54" applyFont="1" applyFill="1" applyBorder="1" applyAlignment="1">
      <alignment horizontal="left" vertical="center" wrapText="1"/>
      <protection/>
    </xf>
    <xf numFmtId="4" fontId="3" fillId="0" borderId="10" xfId="54" applyNumberFormat="1" applyFont="1" applyFill="1" applyBorder="1" applyAlignment="1">
      <alignment horizontal="center" vertical="top"/>
      <protection/>
    </xf>
    <xf numFmtId="0" fontId="27" fillId="0" borderId="10" xfId="54" applyFont="1" applyBorder="1" applyAlignment="1">
      <alignment vertical="top" wrapText="1"/>
      <protection/>
    </xf>
    <xf numFmtId="0" fontId="6" fillId="0" borderId="11" xfId="54" applyFont="1" applyBorder="1" applyAlignment="1">
      <alignment vertical="top" wrapText="1"/>
      <protection/>
    </xf>
    <xf numFmtId="0" fontId="29" fillId="0" borderId="0" xfId="54" applyFont="1" applyFill="1">
      <alignment/>
      <protection/>
    </xf>
    <xf numFmtId="0" fontId="28" fillId="0" borderId="10" xfId="54" applyFont="1" applyFill="1" applyBorder="1" applyAlignment="1">
      <alignment horizontal="left" vertical="top" wrapText="1"/>
      <protection/>
    </xf>
    <xf numFmtId="0" fontId="23" fillId="0" borderId="0" xfId="54" applyFont="1" applyFill="1">
      <alignment/>
      <protection/>
    </xf>
    <xf numFmtId="0" fontId="8" fillId="0" borderId="0" xfId="54" applyFont="1" applyFill="1">
      <alignment/>
      <protection/>
    </xf>
    <xf numFmtId="49" fontId="4" fillId="33" borderId="10" xfId="56" applyNumberFormat="1" applyFont="1" applyFill="1" applyBorder="1" applyAlignment="1">
      <alignment horizontal="center" vertical="center"/>
      <protection/>
    </xf>
    <xf numFmtId="3" fontId="4" fillId="33" borderId="10" xfId="56" applyNumberFormat="1" applyFont="1" applyFill="1" applyBorder="1" applyAlignment="1">
      <alignment horizontal="center" vertical="center"/>
      <protection/>
    </xf>
    <xf numFmtId="165" fontId="4" fillId="33" borderId="10" xfId="56" applyNumberFormat="1" applyFont="1" applyFill="1" applyBorder="1" applyAlignment="1">
      <alignment horizontal="center" vertical="center"/>
      <protection/>
    </xf>
    <xf numFmtId="49" fontId="5" fillId="33" borderId="10" xfId="56" applyNumberFormat="1" applyFont="1" applyFill="1" applyBorder="1" applyAlignment="1">
      <alignment horizontal="center" vertical="center"/>
      <protection/>
    </xf>
    <xf numFmtId="0" fontId="0" fillId="0" borderId="0" xfId="57">
      <alignment/>
      <protection/>
    </xf>
    <xf numFmtId="0" fontId="4" fillId="0" borderId="0" xfId="57" applyFont="1" applyFill="1" applyAlignment="1">
      <alignment vertical="top" wrapText="1"/>
      <protection/>
    </xf>
    <xf numFmtId="165" fontId="4" fillId="0" borderId="0" xfId="57" applyNumberFormat="1" applyFont="1" applyFill="1" applyAlignment="1">
      <alignment vertical="top" wrapText="1"/>
      <protection/>
    </xf>
    <xf numFmtId="1" fontId="4" fillId="0" borderId="10" xfId="57" applyNumberFormat="1" applyFont="1" applyBorder="1" applyAlignment="1">
      <alignment vertical="top" wrapText="1"/>
      <protection/>
    </xf>
    <xf numFmtId="0" fontId="13" fillId="0" borderId="10" xfId="57" applyFont="1" applyBorder="1" applyAlignment="1">
      <alignment horizontal="center" vertical="top" wrapText="1"/>
      <protection/>
    </xf>
    <xf numFmtId="0" fontId="4" fillId="0" borderId="10" xfId="57" applyFont="1" applyBorder="1" applyAlignment="1">
      <alignment vertical="top" wrapText="1"/>
      <protection/>
    </xf>
    <xf numFmtId="0" fontId="13" fillId="0" borderId="10" xfId="57" applyFont="1" applyBorder="1" applyAlignment="1">
      <alignment vertical="top" wrapText="1"/>
      <protection/>
    </xf>
    <xf numFmtId="1" fontId="0" fillId="0" borderId="0" xfId="57" applyNumberFormat="1">
      <alignment/>
      <protection/>
    </xf>
    <xf numFmtId="1" fontId="10" fillId="0" borderId="10" xfId="57" applyNumberFormat="1" applyFont="1" applyBorder="1" applyAlignment="1">
      <alignment vertical="top" wrapText="1"/>
      <protection/>
    </xf>
    <xf numFmtId="164" fontId="4" fillId="0" borderId="10" xfId="57" applyNumberFormat="1" applyFont="1" applyBorder="1" applyAlignment="1">
      <alignment vertical="top" wrapText="1"/>
      <protection/>
    </xf>
    <xf numFmtId="0" fontId="13" fillId="0" borderId="0" xfId="57" applyFont="1" applyAlignment="1">
      <alignment vertical="top" wrapText="1"/>
      <protection/>
    </xf>
    <xf numFmtId="0" fontId="13" fillId="0" borderId="0" xfId="57" applyFont="1" applyAlignment="1">
      <alignment horizontal="center" vertical="top" wrapText="1"/>
      <protection/>
    </xf>
    <xf numFmtId="3" fontId="6" fillId="0" borderId="13" xfId="54" applyNumberFormat="1" applyFont="1" applyFill="1" applyBorder="1" applyAlignment="1">
      <alignment horizontal="center" vertical="top" wrapText="1"/>
      <protection/>
    </xf>
    <xf numFmtId="4" fontId="6" fillId="0" borderId="0" xfId="54" applyNumberFormat="1" applyFont="1" applyFill="1">
      <alignment/>
      <protection/>
    </xf>
    <xf numFmtId="0" fontId="11" fillId="0" borderId="0" xfId="56" applyFont="1" applyFill="1" applyBorder="1" applyAlignment="1">
      <alignment horizontal="left" vertical="top" wrapText="1"/>
      <protection/>
    </xf>
    <xf numFmtId="0" fontId="10" fillId="0" borderId="0" xfId="56" applyFont="1" applyFill="1" applyBorder="1">
      <alignment/>
      <protection/>
    </xf>
    <xf numFmtId="49" fontId="10" fillId="0" borderId="0" xfId="56" applyNumberFormat="1" applyFont="1" applyFill="1" applyBorder="1">
      <alignment/>
      <protection/>
    </xf>
    <xf numFmtId="165" fontId="10" fillId="0" borderId="0" xfId="56" applyNumberFormat="1" applyFont="1" applyFill="1" applyBorder="1" applyAlignment="1">
      <alignment vertical="center"/>
      <protection/>
    </xf>
    <xf numFmtId="165" fontId="13" fillId="0" borderId="0" xfId="0" applyNumberFormat="1" applyFont="1" applyAlignment="1">
      <alignment vertical="top" wrapText="1"/>
    </xf>
    <xf numFmtId="165" fontId="4" fillId="0" borderId="10" xfId="56" applyNumberFormat="1" applyFont="1" applyFill="1" applyBorder="1" applyAlignment="1">
      <alignment horizontal="left" vertical="top" wrapText="1"/>
      <protection/>
    </xf>
    <xf numFmtId="0" fontId="5" fillId="0" borderId="0" xfId="56" applyFont="1" applyFill="1" applyAlignment="1">
      <alignment horizontal="center" vertical="center" wrapText="1"/>
      <protection/>
    </xf>
    <xf numFmtId="4" fontId="29" fillId="0" borderId="0" xfId="54" applyNumberFormat="1" applyFont="1" applyFill="1">
      <alignment/>
      <protection/>
    </xf>
    <xf numFmtId="0" fontId="6" fillId="0" borderId="14" xfId="54" applyFont="1" applyFill="1" applyBorder="1" applyAlignment="1">
      <alignment horizontal="center" vertical="top" wrapText="1"/>
      <protection/>
    </xf>
    <xf numFmtId="0" fontId="6" fillId="0" borderId="15" xfId="54" applyFont="1" applyFill="1" applyBorder="1" applyAlignment="1">
      <alignment horizontal="center" vertical="center"/>
      <protection/>
    </xf>
    <xf numFmtId="0" fontId="6" fillId="0" borderId="14" xfId="54" applyFont="1" applyFill="1" applyBorder="1" applyAlignment="1">
      <alignment horizontal="center" vertical="top"/>
      <protection/>
    </xf>
    <xf numFmtId="0" fontId="27" fillId="0" borderId="15" xfId="54" applyFont="1" applyFill="1" applyBorder="1" applyAlignment="1">
      <alignment vertical="top" wrapText="1"/>
      <protection/>
    </xf>
    <xf numFmtId="0" fontId="6" fillId="0" borderId="15" xfId="54" applyFont="1" applyFill="1" applyBorder="1" applyAlignment="1">
      <alignment horizontal="left" vertical="center" wrapText="1"/>
      <protection/>
    </xf>
    <xf numFmtId="0" fontId="28" fillId="0" borderId="15" xfId="54" applyFont="1" applyFill="1" applyBorder="1" applyAlignment="1">
      <alignment horizontal="left" vertical="top" wrapText="1"/>
      <protection/>
    </xf>
    <xf numFmtId="0" fontId="30" fillId="0" borderId="0" xfId="0" applyFont="1" applyAlignment="1">
      <alignment vertical="top" wrapText="1"/>
    </xf>
    <xf numFmtId="164" fontId="9" fillId="33" borderId="0" xfId="53" applyNumberFormat="1" applyFont="1" applyFill="1" applyAlignment="1">
      <alignment/>
      <protection/>
    </xf>
    <xf numFmtId="0" fontId="15" fillId="0" borderId="0" xfId="0" applyFont="1" applyAlignment="1">
      <alignment vertical="top" wrapText="1"/>
    </xf>
    <xf numFmtId="0" fontId="13" fillId="0" borderId="0" xfId="63" applyFont="1" applyFill="1" applyAlignment="1">
      <alignment vertical="top" wrapText="1"/>
      <protection/>
    </xf>
    <xf numFmtId="3" fontId="10" fillId="0" borderId="10" xfId="56" applyNumberFormat="1" applyFont="1" applyFill="1" applyBorder="1" applyAlignment="1">
      <alignment horizontal="center" vertical="center"/>
      <protection/>
    </xf>
    <xf numFmtId="165" fontId="10" fillId="0" borderId="10" xfId="56" applyNumberFormat="1" applyFont="1" applyFill="1" applyBorder="1" applyAlignment="1">
      <alignment horizontal="center" vertical="center"/>
      <protection/>
    </xf>
    <xf numFmtId="49" fontId="10" fillId="0" borderId="10" xfId="56" applyNumberFormat="1" applyFont="1" applyFill="1" applyBorder="1" applyAlignment="1">
      <alignment horizontal="center" vertical="center"/>
      <protection/>
    </xf>
    <xf numFmtId="4" fontId="3" fillId="0" borderId="0" xfId="54" applyNumberFormat="1" applyFont="1" applyFill="1">
      <alignment/>
      <protection/>
    </xf>
    <xf numFmtId="164" fontId="10" fillId="33" borderId="10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center" vertical="top" wrapText="1"/>
    </xf>
    <xf numFmtId="0" fontId="4" fillId="33" borderId="10" xfId="57" applyFont="1" applyFill="1" applyBorder="1" applyAlignment="1">
      <alignment horizontal="left" vertical="top" wrapText="1"/>
      <protection/>
    </xf>
    <xf numFmtId="0" fontId="13" fillId="0" borderId="0" xfId="57" applyFont="1" applyBorder="1" applyAlignment="1">
      <alignment horizontal="center" vertical="top" wrapText="1"/>
      <protection/>
    </xf>
    <xf numFmtId="0" fontId="4" fillId="33" borderId="0" xfId="57" applyFont="1" applyFill="1" applyBorder="1" applyAlignment="1">
      <alignment horizontal="left" vertical="top" wrapText="1"/>
      <protection/>
    </xf>
    <xf numFmtId="1" fontId="4" fillId="0" borderId="0" xfId="57" applyNumberFormat="1" applyFont="1" applyBorder="1" applyAlignment="1">
      <alignment vertical="top" wrapText="1"/>
      <protection/>
    </xf>
    <xf numFmtId="166" fontId="18" fillId="0" borderId="0" xfId="0" applyNumberFormat="1" applyFont="1" applyAlignment="1">
      <alignment/>
    </xf>
    <xf numFmtId="0" fontId="15" fillId="0" borderId="16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left" vertical="top" wrapText="1"/>
    </xf>
    <xf numFmtId="0" fontId="4" fillId="0" borderId="10" xfId="56" applyFont="1" applyFill="1" applyBorder="1" applyAlignment="1">
      <alignment horizontal="center" vertical="top" wrapText="1"/>
      <protection/>
    </xf>
    <xf numFmtId="165" fontId="5" fillId="0" borderId="0" xfId="56" applyNumberFormat="1" applyFont="1" applyFill="1">
      <alignment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165" fontId="22" fillId="33" borderId="0" xfId="56" applyNumberFormat="1" applyFont="1" applyFill="1" applyBorder="1" applyAlignment="1">
      <alignment horizontal="left" wrapText="1"/>
      <protection/>
    </xf>
    <xf numFmtId="2" fontId="6" fillId="0" borderId="0" xfId="54" applyNumberFormat="1" applyFont="1" applyFill="1">
      <alignment/>
      <protection/>
    </xf>
    <xf numFmtId="166" fontId="15" fillId="0" borderId="17" xfId="52" applyNumberFormat="1" applyFont="1" applyFill="1" applyBorder="1" applyAlignment="1">
      <alignment horizontal="left" vertical="top" wrapText="1"/>
      <protection/>
    </xf>
    <xf numFmtId="0" fontId="4" fillId="0" borderId="17" xfId="56" applyFont="1" applyFill="1" applyBorder="1" applyAlignment="1">
      <alignment horizontal="center" vertical="top" wrapText="1"/>
      <protection/>
    </xf>
    <xf numFmtId="165" fontId="22" fillId="0" borderId="0" xfId="56" applyNumberFormat="1" applyFont="1" applyFill="1">
      <alignment/>
      <protection/>
    </xf>
    <xf numFmtId="165" fontId="10" fillId="35" borderId="10" xfId="56" applyNumberFormat="1" applyFont="1" applyFill="1" applyBorder="1" applyAlignment="1">
      <alignment horizontal="right" vertical="center"/>
      <protection/>
    </xf>
    <xf numFmtId="3" fontId="4" fillId="35" borderId="10" xfId="56" applyNumberFormat="1" applyFont="1" applyFill="1" applyBorder="1" applyAlignment="1">
      <alignment horizontal="center" vertical="center"/>
      <protection/>
    </xf>
    <xf numFmtId="165" fontId="4" fillId="35" borderId="10" xfId="56" applyNumberFormat="1" applyFont="1" applyFill="1" applyBorder="1" applyAlignment="1">
      <alignment horizontal="center" vertical="center"/>
      <protection/>
    </xf>
    <xf numFmtId="49" fontId="4" fillId="35" borderId="10" xfId="65" applyNumberFormat="1" applyFont="1" applyFill="1" applyBorder="1" applyAlignment="1">
      <alignment horizontal="center" vertical="center"/>
    </xf>
    <xf numFmtId="49" fontId="4" fillId="35" borderId="10" xfId="56" applyNumberFormat="1" applyFont="1" applyFill="1" applyBorder="1" applyAlignment="1">
      <alignment horizontal="center" vertical="center"/>
      <protection/>
    </xf>
    <xf numFmtId="49" fontId="5" fillId="35" borderId="10" xfId="56" applyNumberFormat="1" applyFont="1" applyFill="1" applyBorder="1" applyAlignment="1">
      <alignment horizontal="center" vertical="center"/>
      <protection/>
    </xf>
    <xf numFmtId="165" fontId="4" fillId="35" borderId="10" xfId="56" applyNumberFormat="1" applyFont="1" applyFill="1" applyBorder="1" applyAlignment="1">
      <alignment vertical="center"/>
      <protection/>
    </xf>
    <xf numFmtId="0" fontId="8" fillId="35" borderId="10" xfId="56" applyNumberFormat="1" applyFont="1" applyFill="1" applyBorder="1" applyAlignment="1">
      <alignment horizontal="center" vertical="center"/>
      <protection/>
    </xf>
    <xf numFmtId="49" fontId="8" fillId="35" borderId="10" xfId="56" applyNumberFormat="1" applyFont="1" applyFill="1" applyBorder="1" applyAlignment="1">
      <alignment horizontal="center" vertical="center"/>
      <protection/>
    </xf>
    <xf numFmtId="165" fontId="8" fillId="35" borderId="10" xfId="56" applyNumberFormat="1" applyFont="1" applyFill="1" applyBorder="1" applyAlignment="1">
      <alignment horizontal="right" vertical="center"/>
      <protection/>
    </xf>
    <xf numFmtId="165" fontId="25" fillId="35" borderId="10" xfId="56" applyNumberFormat="1" applyFont="1" applyFill="1" applyBorder="1" applyAlignment="1">
      <alignment horizontal="right" vertical="center"/>
      <protection/>
    </xf>
    <xf numFmtId="0" fontId="22" fillId="35" borderId="10" xfId="56" applyFont="1" applyFill="1" applyBorder="1">
      <alignment/>
      <protection/>
    </xf>
    <xf numFmtId="49" fontId="22" fillId="35" borderId="10" xfId="56" applyNumberFormat="1" applyFont="1" applyFill="1" applyBorder="1">
      <alignment/>
      <protection/>
    </xf>
    <xf numFmtId="165" fontId="23" fillId="35" borderId="10" xfId="56" applyNumberFormat="1" applyFont="1" applyFill="1" applyBorder="1">
      <alignment/>
      <protection/>
    </xf>
    <xf numFmtId="0" fontId="26" fillId="35" borderId="10" xfId="56" applyFont="1" applyFill="1" applyBorder="1">
      <alignment/>
      <protection/>
    </xf>
    <xf numFmtId="165" fontId="23" fillId="35" borderId="10" xfId="56" applyNumberFormat="1" applyFont="1" applyFill="1" applyBorder="1" applyAlignment="1">
      <alignment horizontal="right" vertical="center"/>
      <protection/>
    </xf>
    <xf numFmtId="0" fontId="8" fillId="35" borderId="0" xfId="56" applyFont="1" applyFill="1">
      <alignment/>
      <protection/>
    </xf>
    <xf numFmtId="0" fontId="22" fillId="35" borderId="0" xfId="56" applyFont="1" applyFill="1">
      <alignment/>
      <protection/>
    </xf>
    <xf numFmtId="49" fontId="22" fillId="35" borderId="0" xfId="56" applyNumberFormat="1" applyFont="1" applyFill="1">
      <alignment/>
      <protection/>
    </xf>
    <xf numFmtId="0" fontId="8" fillId="35" borderId="0" xfId="56" applyFont="1" applyFill="1" applyAlignment="1">
      <alignment horizontal="center" wrapText="1"/>
      <protection/>
    </xf>
    <xf numFmtId="0" fontId="25" fillId="35" borderId="10" xfId="56" applyFont="1" applyFill="1" applyBorder="1" applyAlignment="1">
      <alignment horizontal="left" vertical="center" wrapText="1"/>
      <protection/>
    </xf>
    <xf numFmtId="0" fontId="25" fillId="35" borderId="10" xfId="56" applyFont="1" applyFill="1" applyBorder="1" applyAlignment="1">
      <alignment horizontal="center" vertical="center"/>
      <protection/>
    </xf>
    <xf numFmtId="49" fontId="25" fillId="35" borderId="10" xfId="56" applyNumberFormat="1" applyFont="1" applyFill="1" applyBorder="1" applyAlignment="1">
      <alignment horizontal="center" vertical="center"/>
      <protection/>
    </xf>
    <xf numFmtId="0" fontId="8" fillId="35" borderId="10" xfId="56" applyFont="1" applyFill="1" applyBorder="1" applyAlignment="1">
      <alignment vertical="top" wrapText="1"/>
      <protection/>
    </xf>
    <xf numFmtId="3" fontId="8" fillId="35" borderId="10" xfId="56" applyNumberFormat="1" applyFont="1" applyFill="1" applyBorder="1" applyAlignment="1">
      <alignment horizontal="center" vertical="center"/>
      <protection/>
    </xf>
    <xf numFmtId="165" fontId="8" fillId="35" borderId="10" xfId="56" applyNumberFormat="1" applyFont="1" applyFill="1" applyBorder="1" applyAlignment="1">
      <alignment horizontal="center" vertical="center"/>
      <protection/>
    </xf>
    <xf numFmtId="165" fontId="8" fillId="35" borderId="10" xfId="56" applyNumberFormat="1" applyFont="1" applyFill="1" applyBorder="1" applyAlignment="1">
      <alignment horizontal="left" vertical="top" wrapText="1"/>
      <protection/>
    </xf>
    <xf numFmtId="0" fontId="25" fillId="35" borderId="10" xfId="56" applyFont="1" applyFill="1" applyBorder="1" applyAlignment="1">
      <alignment vertical="center" wrapText="1"/>
      <protection/>
    </xf>
    <xf numFmtId="0" fontId="8" fillId="35" borderId="10" xfId="56" applyFont="1" applyFill="1" applyBorder="1">
      <alignment/>
      <protection/>
    </xf>
    <xf numFmtId="165" fontId="8" fillId="35" borderId="10" xfId="56" applyNumberFormat="1" applyFont="1" applyFill="1" applyBorder="1" applyAlignment="1">
      <alignment vertical="center"/>
      <protection/>
    </xf>
    <xf numFmtId="165" fontId="8" fillId="35" borderId="10" xfId="56" applyNumberFormat="1" applyFont="1" applyFill="1" applyBorder="1">
      <alignment/>
      <protection/>
    </xf>
    <xf numFmtId="49" fontId="15" fillId="35" borderId="10" xfId="52" applyNumberFormat="1" applyFont="1" applyFill="1" applyBorder="1" applyAlignment="1">
      <alignment horizontal="center" vertical="top" wrapText="1"/>
      <protection/>
    </xf>
    <xf numFmtId="166" fontId="15" fillId="35" borderId="10" xfId="52" applyNumberFormat="1" applyFont="1" applyFill="1" applyBorder="1" applyAlignment="1">
      <alignment horizontal="right" vertical="top" wrapText="1"/>
      <protection/>
    </xf>
    <xf numFmtId="0" fontId="15" fillId="35" borderId="10" xfId="52" applyFont="1" applyFill="1" applyBorder="1" applyAlignment="1">
      <alignment vertical="top" wrapText="1"/>
      <protection/>
    </xf>
    <xf numFmtId="166" fontId="8" fillId="35" borderId="10" xfId="52" applyNumberFormat="1" applyFont="1" applyFill="1" applyBorder="1" applyAlignment="1">
      <alignment horizontal="right" vertical="top" wrapText="1"/>
      <protection/>
    </xf>
    <xf numFmtId="166" fontId="17" fillId="35" borderId="10" xfId="0" applyNumberFormat="1" applyFont="1" applyFill="1" applyBorder="1" applyAlignment="1">
      <alignment horizontal="right" vertical="top" wrapText="1"/>
    </xf>
    <xf numFmtId="166" fontId="15" fillId="35" borderId="10" xfId="0" applyNumberFormat="1" applyFont="1" applyFill="1" applyBorder="1" applyAlignment="1">
      <alignment horizontal="right" vertical="top" wrapText="1"/>
    </xf>
    <xf numFmtId="0" fontId="15" fillId="35" borderId="10" xfId="0" applyFont="1" applyFill="1" applyBorder="1" applyAlignment="1">
      <alignment horizontal="center" vertical="top" wrapText="1"/>
    </xf>
    <xf numFmtId="0" fontId="28" fillId="35" borderId="10" xfId="54" applyFont="1" applyFill="1" applyBorder="1" applyAlignment="1">
      <alignment horizontal="left" vertical="top" wrapText="1"/>
      <protection/>
    </xf>
    <xf numFmtId="0" fontId="27" fillId="35" borderId="10" xfId="54" applyFont="1" applyFill="1" applyBorder="1" applyAlignment="1">
      <alignment vertical="top" wrapText="1"/>
      <protection/>
    </xf>
    <xf numFmtId="0" fontId="3" fillId="35" borderId="10" xfId="54" applyFont="1" applyFill="1" applyBorder="1" applyAlignment="1">
      <alignment horizontal="left" vertical="center" wrapText="1"/>
      <protection/>
    </xf>
    <xf numFmtId="3" fontId="6" fillId="35" borderId="10" xfId="54" applyNumberFormat="1" applyFont="1" applyFill="1" applyBorder="1" applyAlignment="1">
      <alignment horizontal="center" vertical="center" wrapText="1"/>
      <protection/>
    </xf>
    <xf numFmtId="0" fontId="6" fillId="35" borderId="10" xfId="54" applyFont="1" applyFill="1" applyBorder="1" applyAlignment="1">
      <alignment horizontal="center" vertical="center" wrapText="1"/>
      <protection/>
    </xf>
    <xf numFmtId="0" fontId="6" fillId="35" borderId="10" xfId="54" applyFont="1" applyFill="1" applyBorder="1" applyAlignment="1">
      <alignment horizontal="center" vertical="top"/>
      <protection/>
    </xf>
    <xf numFmtId="0" fontId="28" fillId="35" borderId="10" xfId="54" applyFont="1" applyFill="1" applyBorder="1" applyAlignment="1">
      <alignment horizontal="left" vertical="center" wrapText="1"/>
      <protection/>
    </xf>
    <xf numFmtId="0" fontId="27" fillId="35" borderId="15" xfId="54" applyFont="1" applyFill="1" applyBorder="1" applyAlignment="1">
      <alignment vertical="top" wrapText="1"/>
      <protection/>
    </xf>
    <xf numFmtId="0" fontId="6" fillId="35" borderId="18" xfId="54" applyFont="1" applyFill="1" applyBorder="1" applyAlignment="1">
      <alignment horizontal="left" vertical="center" wrapText="1"/>
      <protection/>
    </xf>
    <xf numFmtId="0" fontId="28" fillId="35" borderId="15" xfId="54" applyFont="1" applyFill="1" applyBorder="1" applyAlignment="1">
      <alignment horizontal="left" vertical="top" wrapText="1"/>
      <protection/>
    </xf>
    <xf numFmtId="0" fontId="3" fillId="35" borderId="19" xfId="54" applyFont="1" applyFill="1" applyBorder="1" applyAlignment="1">
      <alignment horizontal="left" vertical="center" wrapText="1"/>
      <protection/>
    </xf>
    <xf numFmtId="0" fontId="6" fillId="35" borderId="10" xfId="54" applyFont="1" applyFill="1" applyBorder="1" applyAlignment="1">
      <alignment horizontal="right" vertical="center" wrapText="1"/>
      <protection/>
    </xf>
    <xf numFmtId="0" fontId="6" fillId="35" borderId="10" xfId="54" applyFont="1" applyFill="1" applyBorder="1" applyAlignment="1">
      <alignment horizontal="right" vertical="center"/>
      <protection/>
    </xf>
    <xf numFmtId="164" fontId="6" fillId="35" borderId="10" xfId="54" applyNumberFormat="1" applyFont="1" applyFill="1" applyBorder="1" applyAlignment="1">
      <alignment horizontal="center" vertical="center" wrapText="1"/>
      <protection/>
    </xf>
    <xf numFmtId="0" fontId="6" fillId="35" borderId="15" xfId="54" applyFont="1" applyFill="1" applyBorder="1" applyAlignment="1">
      <alignment vertical="top" wrapText="1"/>
      <protection/>
    </xf>
    <xf numFmtId="0" fontId="3" fillId="35" borderId="15" xfId="54" applyFont="1" applyFill="1" applyBorder="1" applyAlignment="1">
      <alignment horizontal="left" vertical="center" wrapText="1"/>
      <protection/>
    </xf>
    <xf numFmtId="0" fontId="6" fillId="35" borderId="12" xfId="54" applyFont="1" applyFill="1" applyBorder="1" applyAlignment="1">
      <alignment horizontal="right" vertical="top"/>
      <protection/>
    </xf>
    <xf numFmtId="4" fontId="6" fillId="35" borderId="12" xfId="54" applyNumberFormat="1" applyFont="1" applyFill="1" applyBorder="1" applyAlignment="1">
      <alignment horizontal="center" vertical="top"/>
      <protection/>
    </xf>
    <xf numFmtId="4" fontId="6" fillId="35" borderId="14" xfId="54" applyNumberFormat="1" applyFont="1" applyFill="1" applyBorder="1" applyAlignment="1">
      <alignment horizontal="center" vertical="top"/>
      <protection/>
    </xf>
    <xf numFmtId="3" fontId="6" fillId="35" borderId="13" xfId="54" applyNumberFormat="1" applyFont="1" applyFill="1" applyBorder="1" applyAlignment="1">
      <alignment horizontal="right" vertical="top" wrapText="1"/>
      <protection/>
    </xf>
    <xf numFmtId="0" fontId="3" fillId="35" borderId="10" xfId="54" applyFont="1" applyFill="1" applyBorder="1" applyAlignment="1">
      <alignment horizontal="right" vertical="justify" wrapText="1"/>
      <protection/>
    </xf>
    <xf numFmtId="0" fontId="6" fillId="35" borderId="10" xfId="54" applyFont="1" applyFill="1" applyBorder="1" applyAlignment="1">
      <alignment horizontal="right" vertical="top"/>
      <protection/>
    </xf>
    <xf numFmtId="4" fontId="6" fillId="35" borderId="0" xfId="54" applyNumberFormat="1" applyFont="1" applyFill="1">
      <alignment/>
      <protection/>
    </xf>
    <xf numFmtId="4" fontId="15" fillId="35" borderId="0" xfId="0" applyNumberFormat="1" applyFont="1" applyFill="1" applyAlignment="1">
      <alignment vertical="top" wrapText="1"/>
    </xf>
    <xf numFmtId="164" fontId="11" fillId="33" borderId="17" xfId="53" applyNumberFormat="1" applyFont="1" applyFill="1" applyBorder="1" applyAlignment="1">
      <alignment horizontal="left" vertical="center" wrapText="1"/>
      <protection/>
    </xf>
    <xf numFmtId="0" fontId="8" fillId="35" borderId="10" xfId="56" applyFont="1" applyFill="1" applyBorder="1" applyAlignment="1">
      <alignment horizontal="center" vertical="center" wrapText="1"/>
      <protection/>
    </xf>
    <xf numFmtId="0" fontId="8" fillId="35" borderId="10" xfId="56" applyFont="1" applyFill="1" applyBorder="1" applyAlignment="1">
      <alignment horizontal="left" vertical="top" wrapText="1"/>
      <protection/>
    </xf>
    <xf numFmtId="0" fontId="8" fillId="0" borderId="10" xfId="56" applyFont="1" applyFill="1" applyBorder="1">
      <alignment/>
      <protection/>
    </xf>
    <xf numFmtId="165" fontId="8" fillId="0" borderId="10" xfId="56" applyNumberFormat="1" applyFont="1" applyFill="1" applyBorder="1" applyAlignment="1">
      <alignment vertical="center"/>
      <protection/>
    </xf>
    <xf numFmtId="165" fontId="8" fillId="0" borderId="10" xfId="56" applyNumberFormat="1" applyFont="1" applyFill="1" applyBorder="1">
      <alignment/>
      <protection/>
    </xf>
    <xf numFmtId="165" fontId="10" fillId="0" borderId="10" xfId="56" applyNumberFormat="1" applyFont="1" applyFill="1" applyBorder="1" applyAlignment="1">
      <alignment horizontal="right" vertical="center"/>
      <protection/>
    </xf>
    <xf numFmtId="165" fontId="4" fillId="36" borderId="10" xfId="56" applyNumberFormat="1" applyFont="1" applyFill="1" applyBorder="1" applyAlignment="1">
      <alignment vertical="center"/>
      <protection/>
    </xf>
    <xf numFmtId="176" fontId="8" fillId="0" borderId="10" xfId="0" applyNumberFormat="1" applyFont="1" applyBorder="1" applyAlignment="1">
      <alignment horizontal="left" vertical="center" wrapText="1"/>
    </xf>
    <xf numFmtId="3" fontId="8" fillId="0" borderId="10" xfId="56" applyNumberFormat="1" applyFont="1" applyFill="1" applyBorder="1" applyAlignment="1">
      <alignment horizontal="center" vertical="center"/>
      <protection/>
    </xf>
    <xf numFmtId="165" fontId="8" fillId="0" borderId="10" xfId="56" applyNumberFormat="1" applyFont="1" applyFill="1" applyBorder="1" applyAlignment="1">
      <alignment horizontal="center" vertical="center"/>
      <protection/>
    </xf>
    <xf numFmtId="49" fontId="8" fillId="0" borderId="10" xfId="56" applyNumberFormat="1" applyFont="1" applyFill="1" applyBorder="1" applyAlignment="1">
      <alignment horizontal="center" vertical="center"/>
      <protection/>
    </xf>
    <xf numFmtId="165" fontId="8" fillId="0" borderId="10" xfId="56" applyNumberFormat="1" applyFont="1" applyFill="1" applyBorder="1" applyAlignment="1">
      <alignment horizontal="right" vertical="center"/>
      <protection/>
    </xf>
    <xf numFmtId="0" fontId="31" fillId="0" borderId="10" xfId="0" applyFont="1" applyBorder="1" applyAlignment="1">
      <alignment vertical="center" wrapText="1"/>
    </xf>
    <xf numFmtId="0" fontId="11" fillId="0" borderId="10" xfId="56" applyFont="1" applyFill="1" applyBorder="1" applyAlignment="1">
      <alignment horizontal="center" vertical="center"/>
      <protection/>
    </xf>
    <xf numFmtId="49" fontId="11" fillId="0" borderId="10" xfId="56" applyNumberFormat="1" applyFont="1" applyFill="1" applyBorder="1" applyAlignment="1">
      <alignment horizontal="center" vertical="center"/>
      <protection/>
    </xf>
    <xf numFmtId="165" fontId="11" fillId="0" borderId="10" xfId="56" applyNumberFormat="1" applyFont="1" applyFill="1" applyBorder="1" applyAlignment="1">
      <alignment horizontal="right" vertical="center"/>
      <protection/>
    </xf>
    <xf numFmtId="165" fontId="11" fillId="35" borderId="10" xfId="56" applyNumberFormat="1" applyFont="1" applyFill="1" applyBorder="1" applyAlignment="1">
      <alignment horizontal="right" vertical="center"/>
      <protection/>
    </xf>
    <xf numFmtId="165" fontId="11" fillId="0" borderId="10" xfId="56" applyNumberFormat="1" applyFont="1" applyFill="1" applyBorder="1" applyAlignment="1">
      <alignment horizontal="center" vertical="center"/>
      <protection/>
    </xf>
    <xf numFmtId="165" fontId="10" fillId="0" borderId="10" xfId="56" applyNumberFormat="1" applyFont="1" applyFill="1" applyBorder="1" applyAlignment="1">
      <alignment horizontal="left" vertical="top" wrapText="1"/>
      <protection/>
    </xf>
    <xf numFmtId="166" fontId="15" fillId="0" borderId="10" xfId="0" applyNumberFormat="1" applyFont="1" applyFill="1" applyBorder="1" applyAlignment="1">
      <alignment horizontal="right" vertical="top" wrapText="1"/>
    </xf>
    <xf numFmtId="4" fontId="6" fillId="0" borderId="10" xfId="54" applyNumberFormat="1" applyFont="1" applyFill="1" applyBorder="1" applyAlignment="1">
      <alignment horizontal="center" vertical="center"/>
      <protection/>
    </xf>
    <xf numFmtId="165" fontId="25" fillId="0" borderId="10" xfId="56" applyNumberFormat="1" applyFont="1" applyFill="1" applyBorder="1" applyAlignment="1">
      <alignment horizontal="right" vertical="center"/>
      <protection/>
    </xf>
    <xf numFmtId="166" fontId="8" fillId="0" borderId="10" xfId="52" applyNumberFormat="1" applyFont="1" applyFill="1" applyBorder="1" applyAlignment="1">
      <alignment horizontal="right" vertical="top" wrapText="1"/>
      <protection/>
    </xf>
    <xf numFmtId="166" fontId="17" fillId="0" borderId="10" xfId="0" applyNumberFormat="1" applyFont="1" applyFill="1" applyBorder="1" applyAlignment="1">
      <alignment horizontal="right" vertical="top" wrapText="1"/>
    </xf>
    <xf numFmtId="164" fontId="6" fillId="0" borderId="10" xfId="54" applyNumberFormat="1" applyFont="1" applyFill="1" applyBorder="1" applyAlignment="1">
      <alignment horizontal="center" vertical="center" wrapText="1"/>
      <protection/>
    </xf>
    <xf numFmtId="3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/>
      <protection/>
    </xf>
    <xf numFmtId="0" fontId="8" fillId="35" borderId="10" xfId="56" applyFont="1" applyFill="1" applyBorder="1" applyAlignment="1">
      <alignment horizontal="center" vertical="center" wrapText="1"/>
      <protection/>
    </xf>
    <xf numFmtId="49" fontId="4" fillId="35" borderId="10" xfId="56" applyNumberFormat="1" applyFont="1" applyFill="1" applyBorder="1" applyAlignment="1">
      <alignment horizontal="center" vertical="center"/>
      <protection/>
    </xf>
    <xf numFmtId="3" fontId="8" fillId="35" borderId="10" xfId="56" applyNumberFormat="1" applyFont="1" applyFill="1" applyBorder="1" applyAlignment="1">
      <alignment horizontal="left" vertical="top" wrapText="1"/>
      <protection/>
    </xf>
    <xf numFmtId="0" fontId="8" fillId="35" borderId="10" xfId="56" applyFont="1" applyFill="1" applyBorder="1" applyAlignment="1">
      <alignment horizontal="left" vertical="top" wrapText="1"/>
      <protection/>
    </xf>
    <xf numFmtId="165" fontId="10" fillId="0" borderId="11" xfId="56" applyNumberFormat="1" applyFont="1" applyFill="1" applyBorder="1" applyAlignment="1">
      <alignment horizontal="center" vertical="center"/>
      <protection/>
    </xf>
    <xf numFmtId="49" fontId="10" fillId="0" borderId="11" xfId="56" applyNumberFormat="1" applyFont="1" applyFill="1" applyBorder="1" applyAlignment="1">
      <alignment horizontal="center" vertical="center"/>
      <protection/>
    </xf>
    <xf numFmtId="165" fontId="10" fillId="35" borderId="11" xfId="56" applyNumberFormat="1" applyFont="1" applyFill="1" applyBorder="1" applyAlignment="1">
      <alignment horizontal="right" vertical="center"/>
      <protection/>
    </xf>
    <xf numFmtId="165" fontId="10" fillId="0" borderId="11" xfId="56" applyNumberFormat="1" applyFont="1" applyFill="1" applyBorder="1" applyAlignment="1">
      <alignment horizontal="right" vertical="center"/>
      <protection/>
    </xf>
    <xf numFmtId="0" fontId="10" fillId="0" borderId="11" xfId="56" applyFont="1" applyFill="1" applyBorder="1" applyAlignment="1">
      <alignment vertical="top" wrapText="1"/>
      <protection/>
    </xf>
    <xf numFmtId="0" fontId="11" fillId="0" borderId="20" xfId="56" applyFont="1" applyFill="1" applyBorder="1" applyAlignment="1">
      <alignment horizontal="left" vertical="center" wrapText="1"/>
      <protection/>
    </xf>
    <xf numFmtId="0" fontId="10" fillId="0" borderId="20" xfId="0" applyFont="1" applyBorder="1" applyAlignment="1">
      <alignment wrapText="1"/>
    </xf>
    <xf numFmtId="0" fontId="10" fillId="33" borderId="20" xfId="56" applyFont="1" applyFill="1" applyBorder="1" applyAlignment="1">
      <alignment horizontal="left" vertical="top" wrapText="1"/>
      <protection/>
    </xf>
    <xf numFmtId="0" fontId="10" fillId="0" borderId="20" xfId="56" applyFont="1" applyFill="1" applyBorder="1" applyAlignment="1">
      <alignment horizontal="left" vertical="top" wrapText="1"/>
      <protection/>
    </xf>
    <xf numFmtId="0" fontId="11" fillId="0" borderId="21" xfId="56" applyFont="1" applyFill="1" applyBorder="1" applyAlignment="1">
      <alignment horizontal="center" vertical="center"/>
      <protection/>
    </xf>
    <xf numFmtId="3" fontId="10" fillId="0" borderId="21" xfId="56" applyNumberFormat="1" applyFont="1" applyFill="1" applyBorder="1" applyAlignment="1">
      <alignment horizontal="center" vertical="center"/>
      <protection/>
    </xf>
    <xf numFmtId="3" fontId="10" fillId="0" borderId="22" xfId="56" applyNumberFormat="1" applyFont="1" applyFill="1" applyBorder="1" applyAlignment="1">
      <alignment horizontal="center" vertical="center"/>
      <protection/>
    </xf>
    <xf numFmtId="49" fontId="6" fillId="35" borderId="10" xfId="56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15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35" borderId="10" xfId="56" applyFont="1" applyFill="1" applyBorder="1" applyAlignment="1">
      <alignment horizontal="left" vertical="top" wrapText="1"/>
      <protection/>
    </xf>
    <xf numFmtId="4" fontId="6" fillId="35" borderId="10" xfId="54" applyNumberFormat="1" applyFont="1" applyFill="1" applyBorder="1" applyAlignment="1">
      <alignment horizontal="center" vertical="center"/>
      <protection/>
    </xf>
    <xf numFmtId="0" fontId="3" fillId="35" borderId="10" xfId="54" applyFont="1" applyFill="1" applyBorder="1" applyAlignment="1">
      <alignment horizontal="left" vertical="center" wrapText="1"/>
      <protection/>
    </xf>
    <xf numFmtId="0" fontId="6" fillId="35" borderId="11" xfId="54" applyFont="1" applyFill="1" applyBorder="1" applyAlignment="1">
      <alignment horizontal="left" vertical="center" wrapText="1"/>
      <protection/>
    </xf>
    <xf numFmtId="4" fontId="3" fillId="35" borderId="10" xfId="54" applyNumberFormat="1" applyFont="1" applyFill="1" applyBorder="1" applyAlignment="1">
      <alignment horizontal="center" vertical="top"/>
      <protection/>
    </xf>
    <xf numFmtId="0" fontId="3" fillId="0" borderId="0" xfId="54" applyFont="1" applyFill="1" applyBorder="1" applyAlignment="1">
      <alignment horizontal="left" vertical="center" wrapText="1"/>
      <protection/>
    </xf>
    <xf numFmtId="0" fontId="8" fillId="0" borderId="0" xfId="54" applyFont="1" applyFill="1" applyBorder="1" applyAlignment="1">
      <alignment horizontal="center" vertical="center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0" fontId="6" fillId="35" borderId="15" xfId="54" applyFont="1" applyFill="1" applyBorder="1" applyAlignment="1">
      <alignment horizontal="left" vertical="center" wrapText="1"/>
      <protection/>
    </xf>
    <xf numFmtId="0" fontId="3" fillId="35" borderId="18" xfId="54" applyFont="1" applyFill="1" applyBorder="1" applyAlignment="1">
      <alignment horizontal="left" vertical="center" wrapText="1"/>
      <protection/>
    </xf>
    <xf numFmtId="4" fontId="6" fillId="35" borderId="10" xfId="54" applyNumberFormat="1" applyFont="1" applyFill="1" applyBorder="1" applyAlignment="1">
      <alignment horizontal="center" vertical="top"/>
      <protection/>
    </xf>
    <xf numFmtId="4" fontId="6" fillId="0" borderId="10" xfId="54" applyNumberFormat="1" applyFont="1" applyFill="1" applyBorder="1" applyAlignment="1">
      <alignment horizontal="center" vertical="top"/>
      <protection/>
    </xf>
    <xf numFmtId="0" fontId="3" fillId="0" borderId="18" xfId="54" applyFont="1" applyFill="1" applyBorder="1" applyAlignment="1">
      <alignment horizontal="left" vertical="center" wrapText="1"/>
      <protection/>
    </xf>
    <xf numFmtId="0" fontId="0" fillId="0" borderId="23" xfId="0" applyBorder="1" applyAlignment="1">
      <alignment/>
    </xf>
    <xf numFmtId="0" fontId="28" fillId="0" borderId="19" xfId="54" applyFont="1" applyFill="1" applyBorder="1" applyAlignment="1">
      <alignment horizontal="left" vertical="top" wrapText="1"/>
      <protection/>
    </xf>
    <xf numFmtId="3" fontId="6" fillId="35" borderId="10" xfId="54" applyNumberFormat="1" applyFont="1" applyFill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horizontal="center" vertical="top"/>
      <protection/>
    </xf>
    <xf numFmtId="0" fontId="27" fillId="0" borderId="0" xfId="54" applyFont="1" applyFill="1" applyBorder="1" applyAlignment="1">
      <alignment horizontal="left" vertical="center" wrapText="1"/>
      <protection/>
    </xf>
    <xf numFmtId="0" fontId="6" fillId="0" borderId="0" xfId="54" applyFont="1" applyFill="1" applyBorder="1" applyAlignment="1">
      <alignment horizontal="left" vertical="center" wrapText="1"/>
      <protection/>
    </xf>
    <xf numFmtId="0" fontId="28" fillId="0" borderId="0" xfId="54" applyFont="1" applyFill="1" applyBorder="1" applyAlignment="1">
      <alignment horizontal="left" vertical="center" wrapText="1"/>
      <protection/>
    </xf>
    <xf numFmtId="4" fontId="6" fillId="35" borderId="0" xfId="54" applyNumberFormat="1" applyFont="1" applyFill="1" applyBorder="1" applyAlignment="1">
      <alignment horizontal="center" vertical="center"/>
      <protection/>
    </xf>
    <xf numFmtId="0" fontId="27" fillId="35" borderId="0" xfId="54" applyFont="1" applyFill="1" applyBorder="1" applyAlignment="1">
      <alignment horizontal="left" vertical="center" wrapText="1"/>
      <protection/>
    </xf>
    <xf numFmtId="0" fontId="6" fillId="35" borderId="0" xfId="54" applyFont="1" applyFill="1" applyBorder="1" applyAlignment="1">
      <alignment horizontal="left" vertical="center" wrapText="1"/>
      <protection/>
    </xf>
    <xf numFmtId="0" fontId="28" fillId="35" borderId="0" xfId="54" applyFont="1" applyFill="1" applyBorder="1" applyAlignment="1">
      <alignment horizontal="left" vertical="center" wrapText="1"/>
      <protection/>
    </xf>
    <xf numFmtId="0" fontId="27" fillId="35" borderId="0" xfId="54" applyFont="1" applyFill="1" applyBorder="1" applyAlignment="1">
      <alignment horizontal="left" vertical="top"/>
      <protection/>
    </xf>
    <xf numFmtId="0" fontId="6" fillId="35" borderId="0" xfId="54" applyFont="1" applyFill="1" applyBorder="1" applyAlignment="1">
      <alignment horizontal="left" vertical="top"/>
      <protection/>
    </xf>
    <xf numFmtId="4" fontId="3" fillId="35" borderId="0" xfId="54" applyNumberFormat="1" applyFont="1" applyFill="1" applyBorder="1" applyAlignment="1">
      <alignment horizontal="center" vertical="top"/>
      <protection/>
    </xf>
    <xf numFmtId="4" fontId="6" fillId="0" borderId="0" xfId="54" applyNumberFormat="1" applyFont="1" applyFill="1" applyBorder="1" applyAlignment="1">
      <alignment horizontal="center" vertical="top"/>
      <protection/>
    </xf>
    <xf numFmtId="0" fontId="28" fillId="35" borderId="0" xfId="54" applyFont="1" applyFill="1" applyBorder="1" applyAlignment="1">
      <alignment horizontal="left" vertical="top"/>
      <protection/>
    </xf>
    <xf numFmtId="4" fontId="6" fillId="0" borderId="0" xfId="54" applyNumberFormat="1" applyFont="1" applyFill="1" applyBorder="1" applyAlignment="1">
      <alignment horizontal="center" vertical="center"/>
      <protection/>
    </xf>
    <xf numFmtId="164" fontId="6" fillId="35" borderId="0" xfId="54" applyNumberFormat="1" applyFont="1" applyFill="1" applyBorder="1" applyAlignment="1">
      <alignment horizontal="center" vertical="center" wrapText="1"/>
      <protection/>
    </xf>
    <xf numFmtId="4" fontId="6" fillId="35" borderId="0" xfId="54" applyNumberFormat="1" applyFont="1" applyFill="1" applyBorder="1" applyAlignment="1">
      <alignment horizontal="center" vertical="top"/>
      <protection/>
    </xf>
    <xf numFmtId="0" fontId="15" fillId="35" borderId="0" xfId="0" applyFont="1" applyFill="1" applyBorder="1" applyAlignment="1">
      <alignment horizontal="right" wrapText="1"/>
    </xf>
    <xf numFmtId="0" fontId="6" fillId="0" borderId="13" xfId="54" applyFont="1" applyFill="1" applyBorder="1" applyAlignment="1">
      <alignment horizontal="center" vertical="top" wrapText="1"/>
      <protection/>
    </xf>
    <xf numFmtId="0" fontId="6" fillId="0" borderId="13" xfId="54" applyFont="1" applyFill="1" applyBorder="1" applyAlignment="1">
      <alignment horizontal="center" vertical="top"/>
      <protection/>
    </xf>
    <xf numFmtId="4" fontId="6" fillId="35" borderId="13" xfId="54" applyNumberFormat="1" applyFont="1" applyFill="1" applyBorder="1" applyAlignment="1">
      <alignment horizontal="center" vertical="top"/>
      <protection/>
    </xf>
    <xf numFmtId="4" fontId="6" fillId="0" borderId="11" xfId="54" applyNumberFormat="1" applyFont="1" applyFill="1" applyBorder="1" applyAlignment="1">
      <alignment horizontal="center" vertical="top"/>
      <protection/>
    </xf>
    <xf numFmtId="3" fontId="6" fillId="0" borderId="10" xfId="54" applyNumberFormat="1" applyFont="1" applyFill="1" applyBorder="1" applyAlignment="1">
      <alignment horizontal="center" vertical="top" wrapText="1"/>
      <protection/>
    </xf>
    <xf numFmtId="4" fontId="6" fillId="0" borderId="11" xfId="54" applyNumberFormat="1" applyFont="1" applyFill="1" applyBorder="1" applyAlignment="1">
      <alignment horizontal="center" vertical="center"/>
      <protection/>
    </xf>
    <xf numFmtId="3" fontId="6" fillId="35" borderId="10" xfId="54" applyNumberFormat="1" applyFont="1" applyFill="1" applyBorder="1" applyAlignment="1">
      <alignment horizontal="right" vertical="top" wrapText="1"/>
      <protection/>
    </xf>
    <xf numFmtId="0" fontId="6" fillId="0" borderId="18" xfId="54" applyFont="1" applyFill="1" applyBorder="1" applyAlignment="1">
      <alignment vertical="center" wrapText="1"/>
      <protection/>
    </xf>
    <xf numFmtId="4" fontId="6" fillId="35" borderId="11" xfId="54" applyNumberFormat="1" applyFont="1" applyFill="1" applyBorder="1" applyAlignment="1">
      <alignment horizontal="center" vertical="center"/>
      <protection/>
    </xf>
    <xf numFmtId="0" fontId="6" fillId="35" borderId="10" xfId="54" applyFont="1" applyFill="1" applyBorder="1" applyAlignment="1">
      <alignment horizontal="left" vertical="center" wrapText="1"/>
      <protection/>
    </xf>
    <xf numFmtId="4" fontId="28" fillId="35" borderId="0" xfId="54" applyNumberFormat="1" applyFont="1" applyFill="1" applyBorder="1" applyAlignment="1">
      <alignment horizontal="left" vertical="center" wrapText="1"/>
      <protection/>
    </xf>
    <xf numFmtId="4" fontId="3" fillId="35" borderId="11" xfId="54" applyNumberFormat="1" applyFont="1" applyFill="1" applyBorder="1" applyAlignment="1">
      <alignment horizontal="center" vertical="top"/>
      <protection/>
    </xf>
    <xf numFmtId="0" fontId="6" fillId="0" borderId="10" xfId="54" applyFont="1" applyFill="1" applyBorder="1" applyAlignment="1">
      <alignment horizontal="center" vertical="top"/>
      <protection/>
    </xf>
    <xf numFmtId="0" fontId="3" fillId="35" borderId="24" xfId="54" applyFont="1" applyFill="1" applyBorder="1" applyAlignment="1">
      <alignment horizontal="left" vertical="center" wrapText="1"/>
      <protection/>
    </xf>
    <xf numFmtId="0" fontId="6" fillId="35" borderId="0" xfId="54" applyFont="1" applyFill="1" applyBorder="1" applyAlignment="1">
      <alignment horizontal="center" vertical="center" wrapText="1"/>
      <protection/>
    </xf>
    <xf numFmtId="0" fontId="6" fillId="35" borderId="0" xfId="54" applyFont="1" applyFill="1" applyBorder="1" applyAlignment="1">
      <alignment horizontal="center" vertical="top"/>
      <protection/>
    </xf>
    <xf numFmtId="4" fontId="6" fillId="0" borderId="25" xfId="54" applyNumberFormat="1" applyFont="1" applyFill="1" applyBorder="1" applyAlignment="1">
      <alignment horizontal="center" vertical="center"/>
      <protection/>
    </xf>
    <xf numFmtId="0" fontId="3" fillId="35" borderId="10" xfId="54" applyFont="1" applyFill="1" applyBorder="1" applyAlignment="1">
      <alignment horizontal="center" vertical="center" wrapText="1"/>
      <protection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4" fontId="6" fillId="35" borderId="11" xfId="54" applyNumberFormat="1" applyFont="1" applyFill="1" applyBorder="1" applyAlignment="1">
      <alignment horizontal="center" vertical="top"/>
      <protection/>
    </xf>
    <xf numFmtId="0" fontId="28" fillId="35" borderId="18" xfId="54" applyFont="1" applyFill="1" applyBorder="1" applyAlignment="1">
      <alignment horizontal="left" vertical="top" wrapText="1"/>
      <protection/>
    </xf>
    <xf numFmtId="0" fontId="6" fillId="35" borderId="26" xfId="54" applyFont="1" applyFill="1" applyBorder="1" applyAlignment="1">
      <alignment horizontal="left" vertical="center" wrapText="1"/>
      <protection/>
    </xf>
    <xf numFmtId="0" fontId="6" fillId="35" borderId="27" xfId="54" applyFont="1" applyFill="1" applyBorder="1" applyAlignment="1">
      <alignment horizontal="left" vertical="center" wrapText="1"/>
      <protection/>
    </xf>
    <xf numFmtId="0" fontId="3" fillId="0" borderId="10" xfId="54" applyFont="1" applyFill="1" applyBorder="1">
      <alignment/>
      <protection/>
    </xf>
    <xf numFmtId="0" fontId="3" fillId="0" borderId="19" xfId="54" applyFont="1" applyFill="1" applyBorder="1" applyAlignment="1">
      <alignment horizontal="left" vertical="center" wrapText="1"/>
      <protection/>
    </xf>
    <xf numFmtId="0" fontId="27" fillId="0" borderId="28" xfId="54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left" vertical="center" wrapText="1"/>
      <protection/>
    </xf>
    <xf numFmtId="4" fontId="28" fillId="0" borderId="0" xfId="54" applyNumberFormat="1" applyFont="1" applyFill="1" applyBorder="1" applyAlignment="1">
      <alignment horizontal="left" vertical="top"/>
      <protection/>
    </xf>
    <xf numFmtId="4" fontId="6" fillId="0" borderId="0" xfId="54" applyNumberFormat="1" applyFont="1" applyFill="1" applyBorder="1" applyAlignment="1">
      <alignment horizontal="left" vertical="center" wrapText="1"/>
      <protection/>
    </xf>
    <xf numFmtId="49" fontId="4" fillId="35" borderId="10" xfId="56" applyNumberFormat="1" applyFont="1" applyFill="1" applyBorder="1" applyAlignment="1">
      <alignment horizontal="center" vertical="center"/>
      <protection/>
    </xf>
    <xf numFmtId="165" fontId="4" fillId="37" borderId="10" xfId="56" applyNumberFormat="1" applyFont="1" applyFill="1" applyBorder="1" applyAlignment="1">
      <alignment vertical="center"/>
      <protection/>
    </xf>
    <xf numFmtId="49" fontId="4" fillId="33" borderId="11" xfId="56" applyNumberFormat="1" applyFont="1" applyFill="1" applyBorder="1" applyAlignment="1">
      <alignment horizontal="center" vertical="center"/>
      <protection/>
    </xf>
    <xf numFmtId="176" fontId="4" fillId="0" borderId="29" xfId="0" applyNumberFormat="1" applyFont="1" applyBorder="1" applyAlignment="1">
      <alignment horizontal="left" vertical="center" wrapText="1"/>
    </xf>
    <xf numFmtId="0" fontId="26" fillId="33" borderId="11" xfId="56" applyFont="1" applyFill="1" applyBorder="1">
      <alignment/>
      <protection/>
    </xf>
    <xf numFmtId="3" fontId="4" fillId="33" borderId="11" xfId="56" applyNumberFormat="1" applyFont="1" applyFill="1" applyBorder="1" applyAlignment="1">
      <alignment horizontal="center" vertical="center"/>
      <protection/>
    </xf>
    <xf numFmtId="165" fontId="4" fillId="33" borderId="11" xfId="56" applyNumberFormat="1" applyFont="1" applyFill="1" applyBorder="1" applyAlignment="1">
      <alignment horizontal="center" vertical="center"/>
      <protection/>
    </xf>
    <xf numFmtId="49" fontId="4" fillId="35" borderId="11" xfId="65" applyNumberFormat="1" applyFont="1" applyFill="1" applyBorder="1" applyAlignment="1">
      <alignment horizontal="center" vertical="center"/>
    </xf>
    <xf numFmtId="49" fontId="5" fillId="33" borderId="11" xfId="56" applyNumberFormat="1" applyFont="1" applyFill="1" applyBorder="1" applyAlignment="1">
      <alignment horizontal="center" vertical="center"/>
      <protection/>
    </xf>
    <xf numFmtId="165" fontId="4" fillId="0" borderId="11" xfId="56" applyNumberFormat="1" applyFont="1" applyFill="1" applyBorder="1" applyAlignment="1">
      <alignment horizontal="right" vertical="center"/>
      <protection/>
    </xf>
    <xf numFmtId="165" fontId="4" fillId="35" borderId="11" xfId="56" applyNumberFormat="1" applyFont="1" applyFill="1" applyBorder="1" applyAlignment="1">
      <alignment vertical="center"/>
      <protection/>
    </xf>
    <xf numFmtId="0" fontId="22" fillId="33" borderId="11" xfId="56" applyFont="1" applyFill="1" applyBorder="1" applyAlignment="1">
      <alignment horizontal="left" vertical="top" wrapText="1"/>
      <protection/>
    </xf>
    <xf numFmtId="0" fontId="26" fillId="33" borderId="10" xfId="56" applyFont="1" applyFill="1" applyBorder="1" applyAlignment="1">
      <alignment/>
      <protection/>
    </xf>
    <xf numFmtId="165" fontId="23" fillId="0" borderId="10" xfId="56" applyNumberFormat="1" applyFont="1" applyFill="1" applyBorder="1" applyAlignment="1">
      <alignment horizontal="right"/>
      <protection/>
    </xf>
    <xf numFmtId="165" fontId="4" fillId="0" borderId="10" xfId="56" applyNumberFormat="1" applyFont="1" applyFill="1" applyBorder="1" applyAlignment="1">
      <alignment horizontal="right"/>
      <protection/>
    </xf>
    <xf numFmtId="165" fontId="22" fillId="33" borderId="10" xfId="56" applyNumberFormat="1" applyFont="1" applyFill="1" applyBorder="1" applyAlignment="1">
      <alignment horizontal="left" wrapText="1"/>
      <protection/>
    </xf>
    <xf numFmtId="0" fontId="4" fillId="0" borderId="10" xfId="0" applyFont="1" applyBorder="1" applyAlignment="1">
      <alignment wrapText="1"/>
    </xf>
    <xf numFmtId="49" fontId="4" fillId="33" borderId="11" xfId="56" applyNumberFormat="1" applyFont="1" applyFill="1" applyBorder="1" applyAlignment="1">
      <alignment vertical="center"/>
      <protection/>
    </xf>
    <xf numFmtId="49" fontId="4" fillId="33" borderId="10" xfId="56" applyNumberFormat="1" applyFont="1" applyFill="1" applyBorder="1" applyAlignment="1">
      <alignment/>
      <protection/>
    </xf>
    <xf numFmtId="49" fontId="4" fillId="33" borderId="0" xfId="56" applyNumberFormat="1" applyFont="1" applyFill="1" applyBorder="1" applyAlignment="1">
      <alignment/>
      <protection/>
    </xf>
    <xf numFmtId="0" fontId="4" fillId="0" borderId="0" xfId="0" applyFont="1" applyBorder="1" applyAlignment="1">
      <alignment wrapText="1"/>
    </xf>
    <xf numFmtId="3" fontId="4" fillId="35" borderId="0" xfId="56" applyNumberFormat="1" applyFont="1" applyFill="1" applyBorder="1" applyAlignment="1">
      <alignment horizontal="center" vertical="center"/>
      <protection/>
    </xf>
    <xf numFmtId="165" fontId="4" fillId="35" borderId="0" xfId="56" applyNumberFormat="1" applyFont="1" applyFill="1" applyBorder="1" applyAlignment="1">
      <alignment horizontal="center" vertical="center"/>
      <protection/>
    </xf>
    <xf numFmtId="49" fontId="4" fillId="35" borderId="0" xfId="65" applyNumberFormat="1" applyFont="1" applyFill="1" applyBorder="1" applyAlignment="1">
      <alignment horizontal="center" vertical="center"/>
    </xf>
    <xf numFmtId="49" fontId="4" fillId="35" borderId="0" xfId="56" applyNumberFormat="1" applyFont="1" applyFill="1" applyBorder="1" applyAlignment="1">
      <alignment horizontal="center" vertical="center"/>
      <protection/>
    </xf>
    <xf numFmtId="49" fontId="5" fillId="35" borderId="0" xfId="56" applyNumberFormat="1" applyFont="1" applyFill="1" applyBorder="1" applyAlignment="1">
      <alignment horizontal="center" vertical="center"/>
      <protection/>
    </xf>
    <xf numFmtId="165" fontId="4" fillId="37" borderId="10" xfId="56" applyNumberFormat="1" applyFont="1" applyFill="1" applyBorder="1" applyAlignment="1">
      <alignment horizontal="right"/>
      <protection/>
    </xf>
    <xf numFmtId="166" fontId="15" fillId="37" borderId="10" xfId="0" applyNumberFormat="1" applyFont="1" applyFill="1" applyBorder="1" applyAlignment="1">
      <alignment horizontal="right" vertical="top" wrapText="1"/>
    </xf>
    <xf numFmtId="166" fontId="17" fillId="37" borderId="10" xfId="0" applyNumberFormat="1" applyFont="1" applyFill="1" applyBorder="1" applyAlignment="1">
      <alignment horizontal="right" vertical="top" wrapText="1"/>
    </xf>
    <xf numFmtId="165" fontId="10" fillId="37" borderId="10" xfId="56" applyNumberFormat="1" applyFont="1" applyFill="1" applyBorder="1" applyAlignment="1">
      <alignment horizontal="right" vertical="center"/>
      <protection/>
    </xf>
    <xf numFmtId="165" fontId="11" fillId="37" borderId="10" xfId="56" applyNumberFormat="1" applyFont="1" applyFill="1" applyBorder="1" applyAlignment="1">
      <alignment horizontal="right" vertical="center"/>
      <protection/>
    </xf>
    <xf numFmtId="4" fontId="6" fillId="35" borderId="0" xfId="54" applyNumberFormat="1" applyFont="1" applyFill="1" applyBorder="1" applyAlignment="1">
      <alignment horizontal="left" vertical="center" wrapText="1"/>
      <protection/>
    </xf>
    <xf numFmtId="0" fontId="8" fillId="33" borderId="0" xfId="56" applyFont="1" applyFill="1" applyBorder="1" applyAlignment="1">
      <alignment horizontal="left" vertical="top" wrapText="1"/>
      <protection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right" vertical="top" wrapText="1"/>
    </xf>
    <xf numFmtId="164" fontId="4" fillId="0" borderId="0" xfId="52" applyNumberFormat="1" applyFont="1" applyFill="1" applyAlignment="1">
      <alignment horizontal="left" vertical="center"/>
      <protection/>
    </xf>
    <xf numFmtId="0" fontId="6" fillId="0" borderId="10" xfId="52" applyFont="1" applyBorder="1" applyAlignment="1">
      <alignment horizontal="center" vertical="top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left" vertical="top" wrapText="1"/>
      <protection/>
    </xf>
    <xf numFmtId="0" fontId="6" fillId="0" borderId="30" xfId="52" applyFont="1" applyBorder="1" applyAlignment="1">
      <alignment horizontal="center" vertical="center" wrapText="1"/>
      <protection/>
    </xf>
    <xf numFmtId="0" fontId="6" fillId="0" borderId="31" xfId="52" applyFont="1" applyBorder="1" applyAlignment="1">
      <alignment horizontal="center" vertical="center" wrapText="1"/>
      <protection/>
    </xf>
    <xf numFmtId="0" fontId="8" fillId="0" borderId="0" xfId="52" applyFont="1" applyAlignment="1">
      <alignment horizontal="center"/>
      <protection/>
    </xf>
    <xf numFmtId="0" fontId="8" fillId="0" borderId="0" xfId="52" applyFont="1" applyAlignment="1">
      <alignment horizontal="center"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top" wrapText="1"/>
    </xf>
    <xf numFmtId="0" fontId="10" fillId="33" borderId="10" xfId="53" applyFont="1" applyFill="1" applyBorder="1" applyAlignment="1">
      <alignment horizontal="center" vertical="center" wrapText="1"/>
      <protection/>
    </xf>
    <xf numFmtId="164" fontId="10" fillId="33" borderId="20" xfId="53" applyNumberFormat="1" applyFont="1" applyFill="1" applyBorder="1" applyAlignment="1">
      <alignment horizontal="center" vertical="center" wrapText="1"/>
      <protection/>
    </xf>
    <xf numFmtId="164" fontId="10" fillId="33" borderId="32" xfId="53" applyNumberFormat="1" applyFont="1" applyFill="1" applyBorder="1" applyAlignment="1">
      <alignment horizontal="center" vertical="center" wrapText="1"/>
      <protection/>
    </xf>
    <xf numFmtId="0" fontId="10" fillId="33" borderId="0" xfId="53" applyFont="1" applyFill="1" applyBorder="1" applyAlignment="1">
      <alignment horizontal="left" vertical="top" wrapText="1"/>
      <protection/>
    </xf>
    <xf numFmtId="164" fontId="12" fillId="33" borderId="0" xfId="53" applyNumberFormat="1" applyFont="1" applyFill="1" applyBorder="1" applyAlignment="1">
      <alignment horizontal="center" wrapText="1"/>
      <protection/>
    </xf>
    <xf numFmtId="164" fontId="10" fillId="33" borderId="10" xfId="53" applyNumberFormat="1" applyFont="1" applyFill="1" applyBorder="1" applyAlignment="1">
      <alignment horizontal="center" vertical="center" wrapText="1"/>
      <protection/>
    </xf>
    <xf numFmtId="0" fontId="10" fillId="33" borderId="11" xfId="53" applyFont="1" applyFill="1" applyBorder="1" applyAlignment="1">
      <alignment horizontal="center" vertical="center" wrapText="1"/>
      <protection/>
    </xf>
    <xf numFmtId="0" fontId="10" fillId="33" borderId="17" xfId="53" applyFont="1" applyFill="1" applyBorder="1" applyAlignment="1">
      <alignment horizontal="center" vertical="center" wrapText="1"/>
      <protection/>
    </xf>
    <xf numFmtId="0" fontId="10" fillId="33" borderId="20" xfId="53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top" wrapText="1"/>
    </xf>
    <xf numFmtId="0" fontId="25" fillId="0" borderId="0" xfId="52" applyFont="1" applyAlignment="1">
      <alignment horizontal="center" vertical="center" wrapText="1"/>
      <protection/>
    </xf>
    <xf numFmtId="0" fontId="19" fillId="0" borderId="0" xfId="55" applyFont="1" applyFill="1" applyAlignment="1">
      <alignment horizontal="center" vertical="top" wrapText="1"/>
      <protection/>
    </xf>
    <xf numFmtId="0" fontId="13" fillId="0" borderId="0" xfId="55" applyFont="1" applyFill="1" applyAlignment="1">
      <alignment horizontal="right" vertical="top" wrapText="1"/>
      <protection/>
    </xf>
    <xf numFmtId="0" fontId="13" fillId="0" borderId="0" xfId="63" applyFont="1" applyFill="1" applyAlignment="1">
      <alignment horizontal="left" vertical="top" wrapText="1"/>
      <protection/>
    </xf>
    <xf numFmtId="0" fontId="13" fillId="0" borderId="30" xfId="55" applyFont="1" applyFill="1" applyBorder="1" applyAlignment="1">
      <alignment horizontal="center" vertical="top" wrapText="1"/>
      <protection/>
    </xf>
    <xf numFmtId="0" fontId="13" fillId="0" borderId="31" xfId="55" applyFont="1" applyFill="1" applyBorder="1" applyAlignment="1">
      <alignment horizontal="center" vertical="top" wrapText="1"/>
      <protection/>
    </xf>
    <xf numFmtId="0" fontId="13" fillId="0" borderId="0" xfId="55" applyFont="1" applyFill="1" applyAlignment="1">
      <alignment horizontal="left" vertical="top" wrapText="1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left" vertical="top" wrapText="1"/>
    </xf>
    <xf numFmtId="0" fontId="10" fillId="0" borderId="11" xfId="56" applyFont="1" applyFill="1" applyBorder="1" applyAlignment="1">
      <alignment horizontal="center" vertical="top" wrapText="1"/>
      <protection/>
    </xf>
    <xf numFmtId="0" fontId="10" fillId="0" borderId="16" xfId="56" applyFont="1" applyFill="1" applyBorder="1" applyAlignment="1">
      <alignment horizontal="center" vertical="top" wrapText="1"/>
      <protection/>
    </xf>
    <xf numFmtId="0" fontId="10" fillId="0" borderId="17" xfId="56" applyFont="1" applyFill="1" applyBorder="1" applyAlignment="1">
      <alignment horizontal="center" vertical="top" wrapText="1"/>
      <protection/>
    </xf>
    <xf numFmtId="0" fontId="10" fillId="0" borderId="11" xfId="56" applyFont="1" applyFill="1" applyBorder="1" applyAlignment="1">
      <alignment horizontal="center" vertical="center" wrapText="1"/>
      <protection/>
    </xf>
    <xf numFmtId="0" fontId="10" fillId="0" borderId="17" xfId="56" applyFont="1" applyFill="1" applyBorder="1" applyAlignment="1">
      <alignment horizontal="center" vertical="center" wrapText="1"/>
      <protection/>
    </xf>
    <xf numFmtId="165" fontId="8" fillId="0" borderId="0" xfId="56" applyNumberFormat="1" applyFont="1" applyFill="1" applyBorder="1" applyAlignment="1">
      <alignment horizontal="left" vertical="top" wrapText="1"/>
      <protection/>
    </xf>
    <xf numFmtId="0" fontId="8" fillId="0" borderId="0" xfId="56" applyFont="1" applyFill="1" applyBorder="1" applyAlignment="1">
      <alignment horizontal="left" vertical="top" wrapText="1"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center" vertical="top" wrapText="1"/>
    </xf>
    <xf numFmtId="49" fontId="4" fillId="35" borderId="10" xfId="56" applyNumberFormat="1" applyFont="1" applyFill="1" applyBorder="1" applyAlignment="1">
      <alignment vertical="center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NumberFormat="1" applyFont="1" applyFill="1" applyBorder="1" applyAlignment="1">
      <alignment horizontal="left" vertical="top" wrapText="1"/>
      <protection/>
    </xf>
    <xf numFmtId="0" fontId="4" fillId="0" borderId="11" xfId="56" applyFont="1" applyFill="1" applyBorder="1" applyAlignment="1">
      <alignment horizontal="center" vertical="top" wrapText="1"/>
      <protection/>
    </xf>
    <xf numFmtId="0" fontId="4" fillId="0" borderId="16" xfId="56" applyFont="1" applyFill="1" applyBorder="1" applyAlignment="1">
      <alignment horizontal="center" vertical="top" wrapText="1"/>
      <protection/>
    </xf>
    <xf numFmtId="0" fontId="4" fillId="0" borderId="17" xfId="56" applyFont="1" applyFill="1" applyBorder="1" applyAlignment="1">
      <alignment horizontal="center" vertical="top" wrapText="1"/>
      <protection/>
    </xf>
    <xf numFmtId="0" fontId="8" fillId="33" borderId="0" xfId="56" applyFont="1" applyFill="1" applyBorder="1" applyAlignment="1">
      <alignment horizontal="left" vertical="top" wrapText="1"/>
      <protection/>
    </xf>
    <xf numFmtId="0" fontId="12" fillId="33" borderId="0" xfId="56" applyFont="1" applyFill="1" applyBorder="1" applyAlignment="1">
      <alignment horizontal="center" vertical="center" wrapText="1"/>
      <protection/>
    </xf>
    <xf numFmtId="49" fontId="4" fillId="33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33" borderId="11" xfId="56" applyFont="1" applyFill="1" applyBorder="1" applyAlignment="1">
      <alignment horizontal="center" vertical="center" wrapText="1"/>
      <protection/>
    </xf>
    <xf numFmtId="0" fontId="4" fillId="33" borderId="17" xfId="56" applyFont="1" applyFill="1" applyBorder="1" applyAlignment="1">
      <alignment horizontal="center" vertical="center" wrapText="1"/>
      <protection/>
    </xf>
    <xf numFmtId="0" fontId="25" fillId="35" borderId="0" xfId="56" applyFont="1" applyFill="1" applyBorder="1" applyAlignment="1">
      <alignment horizontal="center" vertical="center" wrapText="1"/>
      <protection/>
    </xf>
    <xf numFmtId="0" fontId="8" fillId="35" borderId="10" xfId="56" applyFont="1" applyFill="1" applyBorder="1" applyAlignment="1">
      <alignment horizontal="center" vertical="center" wrapText="1"/>
      <protection/>
    </xf>
    <xf numFmtId="165" fontId="8" fillId="35" borderId="0" xfId="56" applyNumberFormat="1" applyFont="1" applyFill="1" applyBorder="1" applyAlignment="1">
      <alignment horizontal="left" vertical="top" wrapText="1"/>
      <protection/>
    </xf>
    <xf numFmtId="0" fontId="8" fillId="35" borderId="0" xfId="56" applyFont="1" applyFill="1" applyBorder="1" applyAlignment="1">
      <alignment horizontal="left" vertical="top" wrapText="1"/>
      <protection/>
    </xf>
    <xf numFmtId="0" fontId="8" fillId="35" borderId="0" xfId="56" applyFont="1" applyFill="1" applyBorder="1" applyAlignment="1">
      <alignment horizontal="left" vertical="center" wrapText="1"/>
      <protection/>
    </xf>
    <xf numFmtId="3" fontId="8" fillId="35" borderId="10" xfId="56" applyNumberFormat="1" applyFont="1" applyFill="1" applyBorder="1" applyAlignment="1">
      <alignment horizontal="left" vertical="top" wrapText="1"/>
      <protection/>
    </xf>
    <xf numFmtId="0" fontId="8" fillId="35" borderId="10" xfId="56" applyFont="1" applyFill="1" applyBorder="1" applyAlignment="1">
      <alignment horizontal="left" vertical="top" wrapText="1"/>
      <protection/>
    </xf>
    <xf numFmtId="0" fontId="8" fillId="35" borderId="10" xfId="56" applyFont="1" applyFill="1" applyBorder="1" applyAlignment="1">
      <alignment horizontal="center" vertical="top" wrapText="1"/>
      <protection/>
    </xf>
    <xf numFmtId="0" fontId="15" fillId="0" borderId="0" xfId="0" applyFont="1" applyAlignment="1">
      <alignment horizontal="center" vertical="top" wrapText="1"/>
    </xf>
    <xf numFmtId="49" fontId="15" fillId="35" borderId="20" xfId="52" applyNumberFormat="1" applyFont="1" applyFill="1" applyBorder="1" applyAlignment="1">
      <alignment horizontal="center" vertical="top" wrapText="1"/>
      <protection/>
    </xf>
    <xf numFmtId="49" fontId="15" fillId="35" borderId="32" xfId="52" applyNumberFormat="1" applyFont="1" applyFill="1" applyBorder="1" applyAlignment="1">
      <alignment horizontal="center" vertical="top" wrapText="1"/>
      <protection/>
    </xf>
    <xf numFmtId="49" fontId="15" fillId="35" borderId="21" xfId="52" applyNumberFormat="1" applyFont="1" applyFill="1" applyBorder="1" applyAlignment="1">
      <alignment horizontal="center" vertical="top" wrapText="1"/>
      <protection/>
    </xf>
    <xf numFmtId="0" fontId="15" fillId="0" borderId="0" xfId="52" applyFont="1" applyFill="1" applyBorder="1" applyAlignment="1">
      <alignment horizontal="left" vertical="top" wrapText="1"/>
      <protection/>
    </xf>
    <xf numFmtId="0" fontId="18" fillId="0" borderId="0" xfId="52" applyFont="1" applyFill="1" applyAlignment="1">
      <alignment vertical="top" wrapText="1"/>
      <protection/>
    </xf>
    <xf numFmtId="0" fontId="15" fillId="0" borderId="0" xfId="52" applyFont="1" applyFill="1" applyAlignment="1">
      <alignment horizontal="left" vertical="top" wrapText="1"/>
      <protection/>
    </xf>
    <xf numFmtId="49" fontId="17" fillId="0" borderId="0" xfId="52" applyNumberFormat="1" applyFont="1" applyFill="1" applyAlignment="1">
      <alignment horizontal="center" vertical="top" wrapText="1"/>
      <protection/>
    </xf>
    <xf numFmtId="49" fontId="15" fillId="0" borderId="10" xfId="52" applyNumberFormat="1" applyFont="1" applyFill="1" applyBorder="1" applyAlignment="1">
      <alignment horizontal="center" vertical="top" wrapText="1"/>
      <protection/>
    </xf>
    <xf numFmtId="0" fontId="15" fillId="0" borderId="11" xfId="52" applyFont="1" applyFill="1" applyBorder="1" applyAlignment="1">
      <alignment horizontal="center" vertical="top" wrapText="1"/>
      <protection/>
    </xf>
    <xf numFmtId="0" fontId="15" fillId="0" borderId="17" xfId="52" applyFont="1" applyFill="1" applyBorder="1" applyAlignment="1">
      <alignment horizontal="center" vertical="top" wrapText="1"/>
      <protection/>
    </xf>
    <xf numFmtId="0" fontId="15" fillId="0" borderId="10" xfId="52" applyFont="1" applyFill="1" applyBorder="1" applyAlignment="1">
      <alignment horizontal="center" vertical="top" wrapText="1"/>
      <protection/>
    </xf>
    <xf numFmtId="49" fontId="15" fillId="0" borderId="20" xfId="52" applyNumberFormat="1" applyFont="1" applyFill="1" applyBorder="1" applyAlignment="1">
      <alignment horizontal="center" vertical="top" wrapText="1"/>
      <protection/>
    </xf>
    <xf numFmtId="49" fontId="15" fillId="0" borderId="32" xfId="52" applyNumberFormat="1" applyFont="1" applyFill="1" applyBorder="1" applyAlignment="1">
      <alignment horizontal="center" vertical="top" wrapText="1"/>
      <protection/>
    </xf>
    <xf numFmtId="49" fontId="15" fillId="0" borderId="21" xfId="52" applyNumberFormat="1" applyFont="1" applyFill="1" applyBorder="1" applyAlignment="1">
      <alignment horizontal="center" vertical="top" wrapText="1"/>
      <protection/>
    </xf>
    <xf numFmtId="166" fontId="15" fillId="0" borderId="11" xfId="52" applyNumberFormat="1" applyFont="1" applyFill="1" applyBorder="1" applyAlignment="1">
      <alignment horizontal="left" vertical="top" wrapText="1"/>
      <protection/>
    </xf>
    <xf numFmtId="166" fontId="15" fillId="0" borderId="16" xfId="52" applyNumberFormat="1" applyFont="1" applyFill="1" applyBorder="1" applyAlignment="1">
      <alignment horizontal="left" vertical="top" wrapText="1"/>
      <protection/>
    </xf>
    <xf numFmtId="166" fontId="15" fillId="0" borderId="17" xfId="52" applyNumberFormat="1" applyFont="1" applyFill="1" applyBorder="1" applyAlignment="1">
      <alignment horizontal="left" vertical="top" wrapText="1"/>
      <protection/>
    </xf>
    <xf numFmtId="0" fontId="15" fillId="0" borderId="16" xfId="52" applyFont="1" applyFill="1" applyBorder="1" applyAlignment="1">
      <alignment horizontal="center" vertical="top" wrapText="1"/>
      <protection/>
    </xf>
    <xf numFmtId="49" fontId="15" fillId="0" borderId="11" xfId="52" applyNumberFormat="1" applyFont="1" applyFill="1" applyBorder="1" applyAlignment="1">
      <alignment horizontal="center" vertical="top" wrapText="1"/>
      <protection/>
    </xf>
    <xf numFmtId="49" fontId="15" fillId="0" borderId="16" xfId="52" applyNumberFormat="1" applyFont="1" applyFill="1" applyBorder="1" applyAlignment="1">
      <alignment horizontal="center" vertical="top" wrapText="1"/>
      <protection/>
    </xf>
    <xf numFmtId="49" fontId="15" fillId="0" borderId="17" xfId="52" applyNumberFormat="1" applyFont="1" applyFill="1" applyBorder="1" applyAlignment="1">
      <alignment horizontal="center" vertical="top" wrapText="1"/>
      <protection/>
    </xf>
    <xf numFmtId="0" fontId="3" fillId="0" borderId="11" xfId="56" applyFont="1" applyFill="1" applyBorder="1" applyAlignment="1">
      <alignment horizontal="center" vertical="top" wrapText="1"/>
      <protection/>
    </xf>
    <xf numFmtId="0" fontId="3" fillId="0" borderId="16" xfId="56" applyFont="1" applyFill="1" applyBorder="1" applyAlignment="1">
      <alignment horizontal="center" vertical="top" wrapText="1"/>
      <protection/>
    </xf>
    <xf numFmtId="0" fontId="3" fillId="0" borderId="17" xfId="56" applyFont="1" applyFill="1" applyBorder="1" applyAlignment="1">
      <alignment horizontal="center" vertical="top" wrapText="1"/>
      <protection/>
    </xf>
    <xf numFmtId="0" fontId="15" fillId="0" borderId="20" xfId="52" applyFont="1" applyFill="1" applyBorder="1" applyAlignment="1">
      <alignment horizontal="left" vertical="top" wrapText="1"/>
      <protection/>
    </xf>
    <xf numFmtId="0" fontId="15" fillId="0" borderId="32" xfId="52" applyFont="1" applyFill="1" applyBorder="1" applyAlignment="1">
      <alignment horizontal="left" vertical="top" wrapText="1"/>
      <protection/>
    </xf>
    <xf numFmtId="0" fontId="15" fillId="0" borderId="21" xfId="52" applyFont="1" applyFill="1" applyBorder="1" applyAlignment="1">
      <alignment horizontal="left" vertical="top" wrapText="1"/>
      <protection/>
    </xf>
    <xf numFmtId="0" fontId="15" fillId="0" borderId="20" xfId="52" applyFont="1" applyFill="1" applyBorder="1" applyAlignment="1">
      <alignment horizontal="center" vertical="top" wrapText="1"/>
      <protection/>
    </xf>
    <xf numFmtId="0" fontId="15" fillId="0" borderId="32" xfId="52" applyFont="1" applyFill="1" applyBorder="1" applyAlignment="1">
      <alignment horizontal="center" vertical="top" wrapText="1"/>
      <protection/>
    </xf>
    <xf numFmtId="0" fontId="15" fillId="0" borderId="21" xfId="52" applyFont="1" applyFill="1" applyBorder="1" applyAlignment="1">
      <alignment horizontal="center" vertical="top" wrapText="1"/>
      <protection/>
    </xf>
    <xf numFmtId="0" fontId="15" fillId="0" borderId="10" xfId="0" applyFont="1" applyBorder="1" applyAlignment="1">
      <alignment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49" fontId="15" fillId="0" borderId="20" xfId="0" applyNumberFormat="1" applyFont="1" applyBorder="1" applyAlignment="1">
      <alignment horizontal="center" vertical="top" wrapText="1"/>
    </xf>
    <xf numFmtId="49" fontId="15" fillId="0" borderId="32" xfId="0" applyNumberFormat="1" applyFont="1" applyBorder="1" applyAlignment="1">
      <alignment horizontal="center" vertical="top" wrapText="1"/>
    </xf>
    <xf numFmtId="49" fontId="15" fillId="0" borderId="21" xfId="0" applyNumberFormat="1" applyFont="1" applyBorder="1" applyAlignment="1">
      <alignment horizontal="center" vertical="top" wrapText="1"/>
    </xf>
    <xf numFmtId="49" fontId="15" fillId="0" borderId="11" xfId="0" applyNumberFormat="1" applyFont="1" applyFill="1" applyBorder="1" applyAlignment="1">
      <alignment horizontal="center" vertical="top" wrapText="1"/>
    </xf>
    <xf numFmtId="49" fontId="15" fillId="0" borderId="17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32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3" fillId="0" borderId="0" xfId="0" applyFont="1" applyAlignment="1">
      <alignment horizontal="right" vertical="top" wrapText="1"/>
    </xf>
    <xf numFmtId="0" fontId="15" fillId="0" borderId="0" xfId="63" applyFont="1" applyFill="1" applyAlignment="1">
      <alignment horizontal="left" vertical="top" wrapText="1"/>
      <protection/>
    </xf>
    <xf numFmtId="2" fontId="15" fillId="0" borderId="0" xfId="0" applyNumberFormat="1" applyFont="1" applyFill="1" applyAlignment="1">
      <alignment horizontal="righ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horizontal="left" vertical="top" wrapText="1"/>
    </xf>
    <xf numFmtId="4" fontId="6" fillId="0" borderId="11" xfId="54" applyNumberFormat="1" applyFont="1" applyFill="1" applyBorder="1" applyAlignment="1">
      <alignment horizontal="center" vertical="center"/>
      <protection/>
    </xf>
    <xf numFmtId="4" fontId="6" fillId="0" borderId="16" xfId="54" applyNumberFormat="1" applyFont="1" applyFill="1" applyBorder="1" applyAlignment="1">
      <alignment horizontal="center" vertical="center"/>
      <protection/>
    </xf>
    <xf numFmtId="4" fontId="6" fillId="0" borderId="17" xfId="54" applyNumberFormat="1" applyFont="1" applyFill="1" applyBorder="1" applyAlignment="1">
      <alignment horizontal="center" vertical="center"/>
      <protection/>
    </xf>
    <xf numFmtId="4" fontId="6" fillId="35" borderId="11" xfId="54" applyNumberFormat="1" applyFont="1" applyFill="1" applyBorder="1" applyAlignment="1">
      <alignment horizontal="center" vertical="center"/>
      <protection/>
    </xf>
    <xf numFmtId="4" fontId="6" fillId="35" borderId="16" xfId="54" applyNumberFormat="1" applyFont="1" applyFill="1" applyBorder="1" applyAlignment="1">
      <alignment horizontal="center" vertical="center"/>
      <protection/>
    </xf>
    <xf numFmtId="4" fontId="6" fillId="35" borderId="17" xfId="54" applyNumberFormat="1" applyFont="1" applyFill="1" applyBorder="1" applyAlignment="1">
      <alignment horizontal="center" vertical="center"/>
      <protection/>
    </xf>
    <xf numFmtId="0" fontId="27" fillId="35" borderId="20" xfId="54" applyFont="1" applyFill="1" applyBorder="1" applyAlignment="1">
      <alignment horizontal="left" vertical="top" wrapText="1"/>
      <protection/>
    </xf>
    <xf numFmtId="0" fontId="27" fillId="35" borderId="32" xfId="54" applyFont="1" applyFill="1" applyBorder="1" applyAlignment="1">
      <alignment horizontal="left" vertical="top" wrapText="1"/>
      <protection/>
    </xf>
    <xf numFmtId="0" fontId="27" fillId="35" borderId="21" xfId="54" applyFont="1" applyFill="1" applyBorder="1" applyAlignment="1">
      <alignment horizontal="left" vertical="top" wrapText="1"/>
      <protection/>
    </xf>
    <xf numFmtId="0" fontId="6" fillId="35" borderId="10" xfId="54" applyFont="1" applyFill="1" applyBorder="1" applyAlignment="1">
      <alignment horizontal="left" vertical="top"/>
      <protection/>
    </xf>
    <xf numFmtId="0" fontId="27" fillId="35" borderId="10" xfId="54" applyFont="1" applyFill="1" applyBorder="1" applyAlignment="1">
      <alignment horizontal="left" vertical="top"/>
      <protection/>
    </xf>
    <xf numFmtId="0" fontId="6" fillId="0" borderId="12" xfId="54" applyFont="1" applyFill="1" applyBorder="1" applyAlignment="1">
      <alignment horizontal="left" vertical="center" wrapText="1"/>
      <protection/>
    </xf>
    <xf numFmtId="0" fontId="6" fillId="0" borderId="13" xfId="54" applyFont="1" applyFill="1" applyBorder="1" applyAlignment="1">
      <alignment horizontal="left" vertical="center" wrapText="1"/>
      <protection/>
    </xf>
    <xf numFmtId="0" fontId="6" fillId="0" borderId="14" xfId="54" applyFont="1" applyFill="1" applyBorder="1" applyAlignment="1">
      <alignment horizontal="left" vertical="center" wrapText="1"/>
      <protection/>
    </xf>
    <xf numFmtId="0" fontId="27" fillId="0" borderId="12" xfId="54" applyFont="1" applyFill="1" applyBorder="1" applyAlignment="1">
      <alignment horizontal="left" vertical="center" wrapText="1"/>
      <protection/>
    </xf>
    <xf numFmtId="0" fontId="27" fillId="0" borderId="13" xfId="54" applyFont="1" applyFill="1" applyBorder="1" applyAlignment="1">
      <alignment horizontal="left" vertical="center" wrapText="1"/>
      <protection/>
    </xf>
    <xf numFmtId="0" fontId="27" fillId="0" borderId="14" xfId="54" applyFont="1" applyFill="1" applyBorder="1" applyAlignment="1">
      <alignment horizontal="left" vertical="center" wrapText="1"/>
      <protection/>
    </xf>
    <xf numFmtId="0" fontId="28" fillId="35" borderId="11" xfId="54" applyFont="1" applyFill="1" applyBorder="1" applyAlignment="1">
      <alignment horizontal="left" vertical="center" wrapText="1"/>
      <protection/>
    </xf>
    <xf numFmtId="0" fontId="28" fillId="35" borderId="17" xfId="54" applyFont="1" applyFill="1" applyBorder="1" applyAlignment="1">
      <alignment horizontal="left" vertical="center" wrapText="1"/>
      <protection/>
    </xf>
    <xf numFmtId="0" fontId="28" fillId="35" borderId="30" xfId="54" applyFont="1" applyFill="1" applyBorder="1" applyAlignment="1">
      <alignment horizontal="left" vertical="center" wrapText="1"/>
      <protection/>
    </xf>
    <xf numFmtId="0" fontId="28" fillId="35" borderId="31" xfId="54" applyFont="1" applyFill="1" applyBorder="1" applyAlignment="1">
      <alignment horizontal="left" vertical="center" wrapText="1"/>
      <protection/>
    </xf>
    <xf numFmtId="0" fontId="28" fillId="35" borderId="22" xfId="54" applyFont="1" applyFill="1" applyBorder="1" applyAlignment="1">
      <alignment horizontal="left" vertical="center" wrapText="1"/>
      <protection/>
    </xf>
    <xf numFmtId="0" fontId="28" fillId="35" borderId="33" xfId="54" applyFont="1" applyFill="1" applyBorder="1" applyAlignment="1">
      <alignment horizontal="left" vertical="center" wrapText="1"/>
      <protection/>
    </xf>
    <xf numFmtId="0" fontId="28" fillId="35" borderId="34" xfId="54" applyFont="1" applyFill="1" applyBorder="1" applyAlignment="1">
      <alignment horizontal="left" vertical="center" wrapText="1"/>
      <protection/>
    </xf>
    <xf numFmtId="0" fontId="28" fillId="35" borderId="35" xfId="54" applyFont="1" applyFill="1" applyBorder="1" applyAlignment="1">
      <alignment horizontal="left" vertical="center" wrapText="1"/>
      <protection/>
    </xf>
    <xf numFmtId="0" fontId="28" fillId="35" borderId="10" xfId="54" applyFont="1" applyFill="1" applyBorder="1" applyAlignment="1">
      <alignment horizontal="left" vertical="top"/>
      <protection/>
    </xf>
    <xf numFmtId="0" fontId="28" fillId="35" borderId="10" xfId="54" applyFont="1" applyFill="1" applyBorder="1" applyAlignment="1">
      <alignment horizontal="left" vertical="center" wrapText="1"/>
      <protection/>
    </xf>
    <xf numFmtId="0" fontId="27" fillId="35" borderId="12" xfId="54" applyFont="1" applyFill="1" applyBorder="1" applyAlignment="1">
      <alignment horizontal="left" vertical="center" wrapText="1"/>
      <protection/>
    </xf>
    <xf numFmtId="0" fontId="27" fillId="35" borderId="13" xfId="54" applyFont="1" applyFill="1" applyBorder="1" applyAlignment="1">
      <alignment horizontal="left" vertical="center" wrapText="1"/>
      <protection/>
    </xf>
    <xf numFmtId="0" fontId="27" fillId="35" borderId="14" xfId="54" applyFont="1" applyFill="1" applyBorder="1" applyAlignment="1">
      <alignment horizontal="left" vertical="center" wrapText="1"/>
      <protection/>
    </xf>
    <xf numFmtId="0" fontId="6" fillId="35" borderId="12" xfId="54" applyFont="1" applyFill="1" applyBorder="1" applyAlignment="1">
      <alignment horizontal="left" vertical="center" wrapText="1"/>
      <protection/>
    </xf>
    <xf numFmtId="0" fontId="6" fillId="35" borderId="13" xfId="54" applyFont="1" applyFill="1" applyBorder="1" applyAlignment="1">
      <alignment horizontal="left" vertical="center" wrapText="1"/>
      <protection/>
    </xf>
    <xf numFmtId="0" fontId="6" fillId="35" borderId="14" xfId="54" applyFont="1" applyFill="1" applyBorder="1" applyAlignment="1">
      <alignment horizontal="left" vertical="center" wrapText="1"/>
      <protection/>
    </xf>
    <xf numFmtId="0" fontId="28" fillId="35" borderId="26" xfId="54" applyFont="1" applyFill="1" applyBorder="1" applyAlignment="1">
      <alignment horizontal="left" vertical="center" wrapText="1"/>
      <protection/>
    </xf>
    <xf numFmtId="0" fontId="28" fillId="35" borderId="27" xfId="54" applyFont="1" applyFill="1" applyBorder="1" applyAlignment="1">
      <alignment horizontal="left" vertical="center" wrapText="1"/>
      <protection/>
    </xf>
    <xf numFmtId="0" fontId="28" fillId="35" borderId="36" xfId="54" applyFont="1" applyFill="1" applyBorder="1" applyAlignment="1">
      <alignment horizontal="left" vertical="center" wrapText="1"/>
      <protection/>
    </xf>
    <xf numFmtId="0" fontId="6" fillId="35" borderId="18" xfId="54" applyFont="1" applyFill="1" applyBorder="1" applyAlignment="1">
      <alignment horizontal="left" vertical="center" wrapText="1"/>
      <protection/>
    </xf>
    <xf numFmtId="0" fontId="6" fillId="35" borderId="37" xfId="54" applyFont="1" applyFill="1" applyBorder="1" applyAlignment="1">
      <alignment horizontal="left" vertical="center" wrapText="1"/>
      <protection/>
    </xf>
    <xf numFmtId="0" fontId="6" fillId="35" borderId="38" xfId="54" applyFont="1" applyFill="1" applyBorder="1" applyAlignment="1">
      <alignment horizontal="left" vertical="center" wrapText="1"/>
      <protection/>
    </xf>
    <xf numFmtId="0" fontId="6" fillId="35" borderId="39" xfId="54" applyFont="1" applyFill="1" applyBorder="1" applyAlignment="1">
      <alignment horizontal="left" vertical="center" wrapText="1"/>
      <protection/>
    </xf>
    <xf numFmtId="0" fontId="27" fillId="0" borderId="20" xfId="54" applyFont="1" applyFill="1" applyBorder="1" applyAlignment="1">
      <alignment horizontal="left" vertical="center" wrapText="1"/>
      <protection/>
    </xf>
    <xf numFmtId="0" fontId="27" fillId="0" borderId="32" xfId="54" applyFont="1" applyFill="1" applyBorder="1" applyAlignment="1">
      <alignment horizontal="left" vertical="center" wrapText="1"/>
      <protection/>
    </xf>
    <xf numFmtId="0" fontId="27" fillId="0" borderId="21" xfId="54" applyFont="1" applyFill="1" applyBorder="1" applyAlignment="1">
      <alignment horizontal="left" vertical="center" wrapText="1"/>
      <protection/>
    </xf>
    <xf numFmtId="0" fontId="6" fillId="0" borderId="20" xfId="54" applyFont="1" applyFill="1" applyBorder="1" applyAlignment="1">
      <alignment horizontal="left" vertical="center" wrapText="1"/>
      <protection/>
    </xf>
    <xf numFmtId="0" fontId="6" fillId="0" borderId="32" xfId="54" applyFont="1" applyFill="1" applyBorder="1" applyAlignment="1">
      <alignment horizontal="left" vertical="center" wrapText="1"/>
      <protection/>
    </xf>
    <xf numFmtId="0" fontId="6" fillId="0" borderId="21" xfId="54" applyFont="1" applyFill="1" applyBorder="1" applyAlignment="1">
      <alignment horizontal="left" vertical="center" wrapText="1"/>
      <protection/>
    </xf>
    <xf numFmtId="0" fontId="3" fillId="35" borderId="11" xfId="54" applyFont="1" applyFill="1" applyBorder="1" applyAlignment="1">
      <alignment horizontal="center" vertical="center" wrapText="1"/>
      <protection/>
    </xf>
    <xf numFmtId="0" fontId="3" fillId="35" borderId="17" xfId="54" applyFont="1" applyFill="1" applyBorder="1" applyAlignment="1">
      <alignment horizontal="center" vertical="center" wrapText="1"/>
      <protection/>
    </xf>
    <xf numFmtId="4" fontId="6" fillId="0" borderId="11" xfId="54" applyNumberFormat="1" applyFont="1" applyFill="1" applyBorder="1" applyAlignment="1">
      <alignment horizontal="center" vertical="top"/>
      <protection/>
    </xf>
    <xf numFmtId="4" fontId="6" fillId="0" borderId="17" xfId="54" applyNumberFormat="1" applyFont="1" applyFill="1" applyBorder="1" applyAlignment="1">
      <alignment horizontal="center" vertical="top"/>
      <protection/>
    </xf>
    <xf numFmtId="4" fontId="6" fillId="35" borderId="11" xfId="54" applyNumberFormat="1" applyFont="1" applyFill="1" applyBorder="1" applyAlignment="1">
      <alignment horizontal="center" vertical="top"/>
      <protection/>
    </xf>
    <xf numFmtId="4" fontId="6" fillId="35" borderId="17" xfId="54" applyNumberFormat="1" applyFont="1" applyFill="1" applyBorder="1" applyAlignment="1">
      <alignment horizontal="center" vertical="top"/>
      <protection/>
    </xf>
    <xf numFmtId="0" fontId="28" fillId="0" borderId="20" xfId="54" applyFont="1" applyFill="1" applyBorder="1" applyAlignment="1">
      <alignment horizontal="left" vertical="top"/>
      <protection/>
    </xf>
    <xf numFmtId="0" fontId="28" fillId="0" borderId="32" xfId="54" applyFont="1" applyFill="1" applyBorder="1" applyAlignment="1">
      <alignment horizontal="left" vertical="top"/>
      <protection/>
    </xf>
    <xf numFmtId="0" fontId="28" fillId="0" borderId="21" xfId="54" applyFont="1" applyFill="1" applyBorder="1" applyAlignment="1">
      <alignment horizontal="left" vertical="top"/>
      <protection/>
    </xf>
    <xf numFmtId="0" fontId="27" fillId="35" borderId="38" xfId="54" applyFont="1" applyFill="1" applyBorder="1" applyAlignment="1">
      <alignment horizontal="left" vertical="center" wrapText="1"/>
      <protection/>
    </xf>
    <xf numFmtId="0" fontId="27" fillId="35" borderId="39" xfId="54" applyFont="1" applyFill="1" applyBorder="1" applyAlignment="1">
      <alignment horizontal="left" vertical="center" wrapText="1"/>
      <protection/>
    </xf>
    <xf numFmtId="0" fontId="6" fillId="35" borderId="10" xfId="54" applyFont="1" applyFill="1" applyBorder="1" applyAlignment="1">
      <alignment horizontal="left" vertical="center" wrapText="1"/>
      <protection/>
    </xf>
    <xf numFmtId="0" fontId="6" fillId="0" borderId="10" xfId="54" applyFont="1" applyFill="1" applyBorder="1" applyAlignment="1">
      <alignment horizontal="center" vertical="top" wrapText="1"/>
      <protection/>
    </xf>
    <xf numFmtId="0" fontId="28" fillId="0" borderId="26" xfId="54" applyFont="1" applyFill="1" applyBorder="1" applyAlignment="1">
      <alignment horizontal="left" vertical="center" wrapText="1"/>
      <protection/>
    </xf>
    <xf numFmtId="0" fontId="28" fillId="0" borderId="27" xfId="54" applyFont="1" applyFill="1" applyBorder="1" applyAlignment="1">
      <alignment horizontal="left" vertical="center" wrapText="1"/>
      <protection/>
    </xf>
    <xf numFmtId="0" fontId="28" fillId="0" borderId="36" xfId="54" applyFont="1" applyFill="1" applyBorder="1" applyAlignment="1">
      <alignment horizontal="left" vertical="center" wrapText="1"/>
      <protection/>
    </xf>
    <xf numFmtId="0" fontId="6" fillId="0" borderId="40" xfId="54" applyFont="1" applyFill="1" applyBorder="1" applyAlignment="1">
      <alignment horizontal="center" vertical="center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0" fontId="6" fillId="35" borderId="20" xfId="54" applyFont="1" applyFill="1" applyBorder="1" applyAlignment="1">
      <alignment horizontal="left" vertical="center" wrapText="1"/>
      <protection/>
    </xf>
    <xf numFmtId="0" fontId="6" fillId="35" borderId="32" xfId="54" applyFont="1" applyFill="1" applyBorder="1" applyAlignment="1">
      <alignment horizontal="left" vertical="center" wrapText="1"/>
      <protection/>
    </xf>
    <xf numFmtId="0" fontId="6" fillId="35" borderId="21" xfId="54" applyFont="1" applyFill="1" applyBorder="1" applyAlignment="1">
      <alignment horizontal="left" vertical="center" wrapText="1"/>
      <protection/>
    </xf>
    <xf numFmtId="0" fontId="3" fillId="0" borderId="11" xfId="54" applyFont="1" applyFill="1" applyBorder="1" applyAlignment="1">
      <alignment horizontal="left" vertical="center" wrapText="1"/>
      <protection/>
    </xf>
    <xf numFmtId="0" fontId="3" fillId="0" borderId="16" xfId="54" applyFont="1" applyFill="1" applyBorder="1" applyAlignment="1">
      <alignment horizontal="left" vertical="center" wrapText="1"/>
      <protection/>
    </xf>
    <xf numFmtId="0" fontId="3" fillId="0" borderId="17" xfId="54" applyFont="1" applyFill="1" applyBorder="1" applyAlignment="1">
      <alignment horizontal="left" vertical="center" wrapText="1"/>
      <protection/>
    </xf>
    <xf numFmtId="0" fontId="28" fillId="0" borderId="10" xfId="54" applyFont="1" applyFill="1" applyBorder="1" applyAlignment="1">
      <alignment horizontal="left" vertical="top"/>
      <protection/>
    </xf>
    <xf numFmtId="0" fontId="3" fillId="0" borderId="0" xfId="54" applyFont="1" applyFill="1" applyBorder="1" applyAlignment="1">
      <alignment horizontal="left" vertical="center" wrapText="1"/>
      <protection/>
    </xf>
    <xf numFmtId="0" fontId="8" fillId="0" borderId="0" xfId="54" applyFont="1" applyFill="1" applyBorder="1" applyAlignment="1">
      <alignment horizontal="center" vertical="center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0" fontId="6" fillId="0" borderId="41" xfId="54" applyFont="1" applyFill="1" applyBorder="1" applyAlignment="1">
      <alignment horizontal="center" vertical="top" wrapText="1"/>
      <protection/>
    </xf>
    <xf numFmtId="0" fontId="6" fillId="0" borderId="37" xfId="54" applyFont="1" applyFill="1" applyBorder="1" applyAlignment="1">
      <alignment horizontal="center" vertical="top" wrapText="1"/>
      <protection/>
    </xf>
    <xf numFmtId="0" fontId="6" fillId="0" borderId="42" xfId="54" applyFont="1" applyFill="1" applyBorder="1" applyAlignment="1">
      <alignment horizontal="center" vertical="top" wrapText="1"/>
      <protection/>
    </xf>
    <xf numFmtId="0" fontId="0" fillId="0" borderId="23" xfId="0" applyBorder="1" applyAlignment="1">
      <alignment/>
    </xf>
    <xf numFmtId="0" fontId="6" fillId="0" borderId="23" xfId="54" applyFont="1" applyFill="1" applyBorder="1" applyAlignment="1">
      <alignment horizontal="center" vertical="top" wrapText="1"/>
      <protection/>
    </xf>
    <xf numFmtId="0" fontId="6" fillId="0" borderId="43" xfId="54" applyFont="1" applyFill="1" applyBorder="1" applyAlignment="1">
      <alignment horizontal="center" vertical="top" wrapText="1"/>
      <protection/>
    </xf>
    <xf numFmtId="0" fontId="27" fillId="35" borderId="10" xfId="54" applyFont="1" applyFill="1" applyBorder="1" applyAlignment="1">
      <alignment horizontal="left" vertical="center" wrapText="1"/>
      <protection/>
    </xf>
    <xf numFmtId="0" fontId="13" fillId="0" borderId="11" xfId="57" applyFont="1" applyBorder="1" applyAlignment="1">
      <alignment horizontal="center" vertical="top" wrapText="1"/>
      <protection/>
    </xf>
    <xf numFmtId="0" fontId="13" fillId="0" borderId="17" xfId="57" applyFont="1" applyBorder="1" applyAlignment="1">
      <alignment horizontal="center" vertical="top" wrapText="1"/>
      <protection/>
    </xf>
    <xf numFmtId="0" fontId="13" fillId="0" borderId="20" xfId="57" applyFont="1" applyBorder="1" applyAlignment="1">
      <alignment horizontal="center" vertical="top" wrapText="1"/>
      <protection/>
    </xf>
    <xf numFmtId="0" fontId="13" fillId="0" borderId="32" xfId="57" applyFont="1" applyBorder="1" applyAlignment="1">
      <alignment horizontal="center" vertical="top" wrapText="1"/>
      <protection/>
    </xf>
    <xf numFmtId="0" fontId="13" fillId="0" borderId="21" xfId="57" applyFont="1" applyBorder="1" applyAlignment="1">
      <alignment horizontal="center" vertical="top" wrapText="1"/>
      <protection/>
    </xf>
    <xf numFmtId="0" fontId="13" fillId="0" borderId="0" xfId="57" applyFont="1" applyAlignment="1">
      <alignment horizontal="center" vertical="top" wrapText="1"/>
      <protection/>
    </xf>
    <xf numFmtId="0" fontId="13" fillId="0" borderId="0" xfId="57" applyFont="1" applyAlignment="1">
      <alignment horizontal="left" vertical="top" wrapText="1"/>
      <protection/>
    </xf>
    <xf numFmtId="0" fontId="4" fillId="0" borderId="0" xfId="63" applyFont="1" applyFill="1" applyAlignment="1">
      <alignment horizontal="left" vertical="top" wrapText="1"/>
      <protection/>
    </xf>
    <xf numFmtId="0" fontId="4" fillId="0" borderId="0" xfId="57" applyFont="1" applyFill="1" applyAlignment="1">
      <alignment horizontal="right" vertical="top" wrapText="1"/>
      <protection/>
    </xf>
    <xf numFmtId="0" fontId="13" fillId="0" borderId="20" xfId="57" applyFont="1" applyBorder="1" applyAlignment="1">
      <alignment horizontal="left" vertical="top" wrapText="1"/>
      <protection/>
    </xf>
    <xf numFmtId="0" fontId="13" fillId="0" borderId="32" xfId="57" applyFont="1" applyBorder="1" applyAlignment="1">
      <alignment horizontal="left" vertical="top" wrapText="1"/>
      <protection/>
    </xf>
    <xf numFmtId="0" fontId="13" fillId="0" borderId="21" xfId="57" applyFont="1" applyBorder="1" applyAlignment="1">
      <alignment horizontal="left" vertical="top" wrapText="1"/>
      <protection/>
    </xf>
    <xf numFmtId="0" fontId="8" fillId="0" borderId="0" xfId="56" applyFont="1" applyFill="1" applyAlignment="1">
      <alignment horizontal="left" wrapText="1"/>
      <protection/>
    </xf>
    <xf numFmtId="0" fontId="8" fillId="0" borderId="0" xfId="56" applyFont="1" applyFill="1" applyAlignment="1">
      <alignment horizontal="left"/>
      <protection/>
    </xf>
    <xf numFmtId="0" fontId="8" fillId="33" borderId="0" xfId="56" applyFont="1" applyFill="1" applyAlignment="1">
      <alignment horizontal="left" wrapText="1"/>
      <protection/>
    </xf>
    <xf numFmtId="0" fontId="22" fillId="33" borderId="0" xfId="56" applyFont="1" applyFill="1" applyAlignment="1">
      <alignment horizontal="left"/>
      <protection/>
    </xf>
    <xf numFmtId="0" fontId="15" fillId="0" borderId="0" xfId="0" applyFont="1" applyAlignment="1">
      <alignment horizontal="left"/>
    </xf>
    <xf numFmtId="0" fontId="8" fillId="33" borderId="0" xfId="56" applyFont="1" applyFill="1" applyAlignment="1">
      <alignment horizontal="left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70;&#1088;&#1100;&#1077;&#1074;&#1072;\Application%20Data\Microsoft\Excel\&#1057;&#1069;&#1056;\&#1050;&#1051;&#1040;&#1057;&#1057;&#1048;&#1060;&#1048;&#1050;&#1040;&#1062;&#1048;&#1071;-&#1043;&#1055;%202014-2016(&#1087;&#1086;&#1089;&#1083;&#1077;%20&#1082;&#1086;&#1085;&#1089;&#1091;&#1083;&#1100;&#1090;&#1072;&#1094;&#1080;&#1080;)%20(&#1087;&#1086;&#1076;%20&#1083;&#1080;&#1084;&#1080;&#1090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ГП-ПП"/>
      <sheetName val="ПП1"/>
      <sheetName val="ПП2"/>
      <sheetName val="ПП3"/>
      <sheetName val="ПП4"/>
      <sheetName val="ПП5"/>
      <sheetName val="ГП-ГЗ"/>
      <sheetName val="АНАЛИЗ ЛИМИТОВ"/>
      <sheetName val="СВЕРКА гз"/>
      <sheetName val="классиф"/>
      <sheetName val="ПП4от Минэка"/>
    </sheetNames>
    <sheetDataSet>
      <sheetData sheetId="3">
        <row r="85">
          <cell r="J85">
            <v>6929</v>
          </cell>
          <cell r="K85">
            <v>6929</v>
          </cell>
          <cell r="L85">
            <v>6929</v>
          </cell>
        </row>
        <row r="98">
          <cell r="J98">
            <v>2487.9</v>
          </cell>
          <cell r="K98">
            <v>2487.9</v>
          </cell>
          <cell r="L98">
            <v>2487.9</v>
          </cell>
        </row>
        <row r="99">
          <cell r="J99">
            <v>607</v>
          </cell>
          <cell r="K99">
            <v>649.0999999999999</v>
          </cell>
          <cell r="L99">
            <v>649.0999999999999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SheetLayoutView="100" zoomScalePageLayoutView="0" workbookViewId="0" topLeftCell="A1">
      <selection activeCell="M19" sqref="M19"/>
    </sheetView>
  </sheetViews>
  <sheetFormatPr defaultColWidth="9.140625" defaultRowHeight="15"/>
  <cols>
    <col min="1" max="1" width="4.8515625" style="1" customWidth="1"/>
    <col min="2" max="2" width="33.28125" style="1" customWidth="1"/>
    <col min="3" max="3" width="16.00390625" style="1" customWidth="1"/>
    <col min="4" max="4" width="30.140625" style="1" customWidth="1"/>
    <col min="5" max="5" width="16.28125" style="1" customWidth="1"/>
    <col min="6" max="6" width="17.8515625" style="1" customWidth="1"/>
    <col min="7" max="7" width="18.140625" style="1" customWidth="1"/>
    <col min="8" max="8" width="19.57421875" style="1" customWidth="1"/>
    <col min="9" max="16384" width="9.140625" style="1" customWidth="1"/>
  </cols>
  <sheetData>
    <row r="1" spans="6:9" s="14" customFormat="1" ht="45.75" customHeight="1">
      <c r="F1" s="426" t="s">
        <v>245</v>
      </c>
      <c r="G1" s="426"/>
      <c r="H1" s="426"/>
      <c r="I1" s="426"/>
    </row>
    <row r="2" spans="1:8" ht="12.75" customHeight="1">
      <c r="A2" s="429"/>
      <c r="B2" s="429"/>
      <c r="C2" s="429"/>
      <c r="D2" s="429"/>
      <c r="E2" s="429"/>
      <c r="F2" s="429"/>
      <c r="G2" s="429"/>
      <c r="H2" s="429"/>
    </row>
    <row r="3" spans="1:8" ht="29.25" customHeight="1">
      <c r="A3" s="430" t="s">
        <v>244</v>
      </c>
      <c r="B3" s="430"/>
      <c r="C3" s="430"/>
      <c r="D3" s="430"/>
      <c r="E3" s="430"/>
      <c r="F3" s="430"/>
      <c r="G3" s="430"/>
      <c r="H3" s="430"/>
    </row>
    <row r="4" ht="12.75">
      <c r="K4" s="19"/>
    </row>
    <row r="5" spans="1:9" s="18" customFormat="1" ht="15" customHeight="1">
      <c r="A5" s="424" t="s">
        <v>26</v>
      </c>
      <c r="B5" s="424" t="s">
        <v>25</v>
      </c>
      <c r="C5" s="425" t="s">
        <v>24</v>
      </c>
      <c r="D5" s="425" t="s">
        <v>23</v>
      </c>
      <c r="E5" s="425" t="s">
        <v>22</v>
      </c>
      <c r="F5" s="425" t="s">
        <v>21</v>
      </c>
      <c r="G5" s="425" t="s">
        <v>20</v>
      </c>
      <c r="H5" s="425" t="s">
        <v>19</v>
      </c>
      <c r="I5" s="425" t="s">
        <v>227</v>
      </c>
    </row>
    <row r="6" spans="1:9" s="18" customFormat="1" ht="31.5" customHeight="1">
      <c r="A6" s="424"/>
      <c r="B6" s="424"/>
      <c r="C6" s="425"/>
      <c r="D6" s="425"/>
      <c r="E6" s="425" t="s">
        <v>18</v>
      </c>
      <c r="F6" s="425" t="s">
        <v>18</v>
      </c>
      <c r="G6" s="425" t="s">
        <v>18</v>
      </c>
      <c r="H6" s="425" t="s">
        <v>18</v>
      </c>
      <c r="I6" s="425" t="s">
        <v>18</v>
      </c>
    </row>
    <row r="7" spans="1:9" s="18" customFormat="1" ht="42" customHeight="1">
      <c r="A7" s="11"/>
      <c r="B7" s="11" t="s">
        <v>17</v>
      </c>
      <c r="C7" s="427" t="s">
        <v>187</v>
      </c>
      <c r="D7" s="428"/>
      <c r="E7" s="428"/>
      <c r="F7" s="428"/>
      <c r="G7" s="428"/>
      <c r="H7" s="428"/>
      <c r="I7" s="428"/>
    </row>
    <row r="8" spans="1:9" s="14" customFormat="1" ht="25.5" customHeight="1">
      <c r="A8" s="8"/>
      <c r="B8" s="17" t="s">
        <v>37</v>
      </c>
      <c r="C8" s="6"/>
      <c r="D8" s="6"/>
      <c r="E8" s="6"/>
      <c r="F8" s="6"/>
      <c r="G8" s="6"/>
      <c r="H8" s="6"/>
      <c r="I8" s="6"/>
    </row>
    <row r="9" spans="1:9" s="14" customFormat="1" ht="55.5" customHeight="1">
      <c r="A9" s="8" t="s">
        <v>16</v>
      </c>
      <c r="B9" s="15" t="s">
        <v>15</v>
      </c>
      <c r="C9" s="6" t="s">
        <v>1</v>
      </c>
      <c r="D9" s="5" t="s">
        <v>14</v>
      </c>
      <c r="E9" s="6">
        <v>1.25</v>
      </c>
      <c r="F9" s="76">
        <v>1.4</v>
      </c>
      <c r="G9" s="76">
        <v>1.5</v>
      </c>
      <c r="H9" s="76">
        <v>1.6</v>
      </c>
      <c r="I9" s="76">
        <v>1.6</v>
      </c>
    </row>
    <row r="10" spans="1:9" s="14" customFormat="1" ht="105" customHeight="1">
      <c r="A10" s="8" t="s">
        <v>13</v>
      </c>
      <c r="B10" s="7" t="s">
        <v>12</v>
      </c>
      <c r="C10" s="6" t="s">
        <v>5</v>
      </c>
      <c r="D10" s="5" t="s">
        <v>0</v>
      </c>
      <c r="E10" s="16">
        <v>3.4</v>
      </c>
      <c r="F10" s="16">
        <v>3.6</v>
      </c>
      <c r="G10" s="16">
        <v>3.8</v>
      </c>
      <c r="H10" s="16">
        <v>4</v>
      </c>
      <c r="I10" s="16">
        <v>15</v>
      </c>
    </row>
    <row r="11" spans="1:9" s="14" customFormat="1" ht="87" customHeight="1">
      <c r="A11" s="8" t="s">
        <v>11</v>
      </c>
      <c r="B11" s="15" t="s">
        <v>10</v>
      </c>
      <c r="C11" s="6" t="s">
        <v>5</v>
      </c>
      <c r="D11" s="5" t="s">
        <v>0</v>
      </c>
      <c r="E11" s="6">
        <v>10.5</v>
      </c>
      <c r="F11" s="6">
        <v>11</v>
      </c>
      <c r="G11" s="6">
        <v>11.5</v>
      </c>
      <c r="H11" s="6">
        <v>12</v>
      </c>
      <c r="I11" s="6">
        <v>36</v>
      </c>
    </row>
    <row r="12" spans="1:9" s="9" customFormat="1" ht="80.25" customHeight="1">
      <c r="A12" s="8" t="s">
        <v>9</v>
      </c>
      <c r="B12" s="12" t="s">
        <v>8</v>
      </c>
      <c r="C12" s="11" t="s">
        <v>5</v>
      </c>
      <c r="D12" s="5" t="s">
        <v>0</v>
      </c>
      <c r="E12" s="11">
        <v>43.5</v>
      </c>
      <c r="F12" s="11">
        <v>44</v>
      </c>
      <c r="G12" s="11">
        <v>44.5</v>
      </c>
      <c r="H12" s="13">
        <v>45</v>
      </c>
      <c r="I12" s="13">
        <v>70</v>
      </c>
    </row>
    <row r="13" spans="1:9" ht="83.25" customHeight="1">
      <c r="A13" s="8" t="s">
        <v>7</v>
      </c>
      <c r="B13" s="7" t="s">
        <v>2</v>
      </c>
      <c r="C13" s="6" t="s">
        <v>1</v>
      </c>
      <c r="D13" s="5" t="s">
        <v>0</v>
      </c>
      <c r="E13" s="75">
        <v>4</v>
      </c>
      <c r="F13" s="75">
        <v>5.5</v>
      </c>
      <c r="G13" s="75">
        <v>7.5</v>
      </c>
      <c r="H13" s="75">
        <v>9</v>
      </c>
      <c r="I13" s="75">
        <v>9</v>
      </c>
    </row>
    <row r="15" spans="2:10" ht="18.75">
      <c r="B15" s="423"/>
      <c r="C15" s="423"/>
      <c r="D15" s="4"/>
      <c r="E15" s="4"/>
      <c r="F15" s="3"/>
      <c r="G15" s="3"/>
      <c r="H15" s="2"/>
      <c r="J15" s="2"/>
    </row>
    <row r="16" spans="2:12" ht="34.5" customHeight="1">
      <c r="B16" s="421" t="s">
        <v>84</v>
      </c>
      <c r="C16" s="421"/>
      <c r="D16" s="188"/>
      <c r="E16" s="188"/>
      <c r="F16" s="422" t="s">
        <v>85</v>
      </c>
      <c r="G16" s="422"/>
      <c r="H16" s="188"/>
      <c r="I16" s="188"/>
      <c r="J16" s="188"/>
      <c r="K16" s="188"/>
      <c r="L16" s="188"/>
    </row>
  </sheetData>
  <sheetProtection/>
  <mergeCells count="16">
    <mergeCell ref="F1:I1"/>
    <mergeCell ref="I5:I6"/>
    <mergeCell ref="H5:H6"/>
    <mergeCell ref="C7:I7"/>
    <mergeCell ref="A2:H2"/>
    <mergeCell ref="A3:H3"/>
    <mergeCell ref="D5:D6"/>
    <mergeCell ref="E5:E6"/>
    <mergeCell ref="F5:F6"/>
    <mergeCell ref="B16:C16"/>
    <mergeCell ref="F16:G16"/>
    <mergeCell ref="B15:C15"/>
    <mergeCell ref="A5:A6"/>
    <mergeCell ref="B5:B6"/>
    <mergeCell ref="C5:C6"/>
    <mergeCell ref="G5:G6"/>
  </mergeCells>
  <printOptions/>
  <pageMargins left="0.4724409448818898" right="0.15748031496062992" top="0.15748031496062992" bottom="0.2362204724409449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44"/>
  <sheetViews>
    <sheetView tabSelected="1" view="pageBreakPreview" zoomScale="60" zoomScalePageLayoutView="0" workbookViewId="0" topLeftCell="A1">
      <selection activeCell="E1" sqref="E1:J1"/>
    </sheetView>
  </sheetViews>
  <sheetFormatPr defaultColWidth="9.140625" defaultRowHeight="15" outlineLevelRow="1"/>
  <cols>
    <col min="1" max="1" width="18.140625" style="94" customWidth="1"/>
    <col min="2" max="2" width="22.421875" style="94" customWidth="1"/>
    <col min="3" max="3" width="49.421875" style="94" customWidth="1"/>
    <col min="4" max="4" width="16.28125" style="94" hidden="1" customWidth="1"/>
    <col min="5" max="5" width="16.140625" style="94" customWidth="1"/>
    <col min="6" max="6" width="16.140625" style="94" bestFit="1" customWidth="1"/>
    <col min="7" max="7" width="16.140625" style="94" customWidth="1"/>
    <col min="8" max="8" width="17.28125" style="94" customWidth="1"/>
    <col min="9" max="9" width="18.00390625" style="94" customWidth="1"/>
    <col min="10" max="10" width="13.7109375" style="94" customWidth="1"/>
    <col min="11" max="12" width="13.7109375" style="94" hidden="1" customWidth="1"/>
    <col min="13" max="13" width="0" style="94" hidden="1" customWidth="1"/>
    <col min="14" max="14" width="12.140625" style="94" bestFit="1" customWidth="1"/>
    <col min="15" max="15" width="15.140625" style="94" bestFit="1" customWidth="1"/>
    <col min="16" max="16" width="11.7109375" style="94" bestFit="1" customWidth="1"/>
    <col min="17" max="17" width="11.57421875" style="94" customWidth="1"/>
    <col min="18" max="18" width="11.7109375" style="94" customWidth="1"/>
    <col min="19" max="16384" width="9.140625" style="94" customWidth="1"/>
  </cols>
  <sheetData>
    <row r="1" spans="1:10" ht="88.5" customHeight="1">
      <c r="A1" s="78"/>
      <c r="B1" s="78"/>
      <c r="C1" s="78"/>
      <c r="E1" s="528" t="s">
        <v>300</v>
      </c>
      <c r="F1" s="639"/>
      <c r="G1" s="639"/>
      <c r="H1" s="639"/>
      <c r="I1" s="639"/>
      <c r="J1" s="639"/>
    </row>
    <row r="2" spans="1:10" ht="64.5" customHeight="1">
      <c r="A2" s="78"/>
      <c r="B2" s="78"/>
      <c r="C2" s="78"/>
      <c r="D2" s="528" t="s">
        <v>237</v>
      </c>
      <c r="E2" s="528"/>
      <c r="F2" s="528"/>
      <c r="G2" s="528"/>
      <c r="H2" s="528"/>
      <c r="I2" s="528"/>
      <c r="J2" s="528"/>
    </row>
    <row r="3" spans="1:9" ht="70.5" customHeight="1">
      <c r="A3" s="529" t="s">
        <v>191</v>
      </c>
      <c r="B3" s="529"/>
      <c r="C3" s="529"/>
      <c r="D3" s="529"/>
      <c r="E3" s="529"/>
      <c r="F3" s="529"/>
      <c r="G3" s="529"/>
      <c r="H3" s="529"/>
      <c r="I3" s="529"/>
    </row>
    <row r="4" spans="1:9" ht="15.75">
      <c r="A4" s="78"/>
      <c r="B4" s="78"/>
      <c r="C4" s="78"/>
      <c r="D4" s="78"/>
      <c r="E4" s="78"/>
      <c r="F4" s="78"/>
      <c r="G4" s="78"/>
      <c r="H4" s="78"/>
      <c r="I4" s="78"/>
    </row>
    <row r="5" spans="1:9" ht="24.75" customHeight="1">
      <c r="A5" s="530" t="s">
        <v>88</v>
      </c>
      <c r="B5" s="530" t="s">
        <v>89</v>
      </c>
      <c r="C5" s="538" t="s">
        <v>90</v>
      </c>
      <c r="D5" s="530" t="s">
        <v>91</v>
      </c>
      <c r="E5" s="530"/>
      <c r="F5" s="530"/>
      <c r="G5" s="530"/>
      <c r="H5" s="530"/>
      <c r="I5" s="530"/>
    </row>
    <row r="6" spans="1:9" ht="57.75" customHeight="1">
      <c r="A6" s="530"/>
      <c r="B6" s="530"/>
      <c r="C6" s="538"/>
      <c r="D6" s="251" t="s">
        <v>47</v>
      </c>
      <c r="E6" s="251" t="s">
        <v>46</v>
      </c>
      <c r="F6" s="251" t="s">
        <v>45</v>
      </c>
      <c r="G6" s="251" t="s">
        <v>153</v>
      </c>
      <c r="H6" s="251" t="s">
        <v>152</v>
      </c>
      <c r="I6" s="251" t="s">
        <v>274</v>
      </c>
    </row>
    <row r="7" spans="1:15" ht="15.75" customHeight="1">
      <c r="A7" s="514" t="s">
        <v>73</v>
      </c>
      <c r="B7" s="514" t="s">
        <v>192</v>
      </c>
      <c r="C7" s="82" t="s">
        <v>92</v>
      </c>
      <c r="D7" s="249">
        <f>D11+D12+D10</f>
        <v>25745.1</v>
      </c>
      <c r="E7" s="300">
        <f>E11+E12+E10</f>
        <v>30199.4</v>
      </c>
      <c r="F7" s="416">
        <f>F10+F11+F12</f>
        <v>29129.6</v>
      </c>
      <c r="G7" s="249">
        <f>G11+G12+G10</f>
        <v>25392.1</v>
      </c>
      <c r="H7" s="249">
        <f>H10+H11+H12</f>
        <v>25392.1</v>
      </c>
      <c r="I7" s="249">
        <f>F7+G7+H7+E7</f>
        <v>110113.19999999998</v>
      </c>
      <c r="J7" s="95"/>
      <c r="N7" s="95"/>
      <c r="O7" s="95"/>
    </row>
    <row r="8" spans="1:9" ht="15.75">
      <c r="A8" s="537"/>
      <c r="B8" s="537"/>
      <c r="C8" s="82" t="s">
        <v>93</v>
      </c>
      <c r="D8" s="250"/>
      <c r="E8" s="296"/>
      <c r="F8" s="250"/>
      <c r="G8" s="250"/>
      <c r="H8" s="250"/>
      <c r="I8" s="250"/>
    </row>
    <row r="9" spans="1:17" ht="15.75" outlineLevel="1">
      <c r="A9" s="537"/>
      <c r="B9" s="537"/>
      <c r="C9" s="96" t="s">
        <v>94</v>
      </c>
      <c r="D9" s="250">
        <v>0</v>
      </c>
      <c r="E9" s="296">
        <v>0</v>
      </c>
      <c r="F9" s="250">
        <v>0</v>
      </c>
      <c r="G9" s="250"/>
      <c r="H9" s="250"/>
      <c r="I9" s="250">
        <f>SUM(D9:F9)</f>
        <v>0</v>
      </c>
      <c r="N9" s="95"/>
      <c r="O9" s="95"/>
      <c r="P9" s="95"/>
      <c r="Q9" s="95"/>
    </row>
    <row r="10" spans="1:20" ht="15.75" outlineLevel="1">
      <c r="A10" s="537"/>
      <c r="B10" s="537"/>
      <c r="C10" s="96" t="s">
        <v>95</v>
      </c>
      <c r="D10" s="250">
        <f>D24+D31</f>
        <v>1292.1</v>
      </c>
      <c r="E10" s="296">
        <f>E31+E24</f>
        <v>775.5</v>
      </c>
      <c r="F10" s="415">
        <f>F24</f>
        <v>830</v>
      </c>
      <c r="G10" s="250">
        <v>589.3</v>
      </c>
      <c r="H10" s="250">
        <v>589.3</v>
      </c>
      <c r="I10" s="250">
        <f>F10+G10+H10+E10</f>
        <v>2784.1</v>
      </c>
      <c r="J10" s="95"/>
      <c r="K10" s="95"/>
      <c r="L10" s="95"/>
      <c r="N10" s="95"/>
      <c r="O10" s="95"/>
      <c r="P10" s="95"/>
      <c r="Q10" s="95"/>
      <c r="R10" s="95"/>
      <c r="S10" s="95"/>
      <c r="T10" s="95"/>
    </row>
    <row r="11" spans="1:15" ht="15.75" outlineLevel="1">
      <c r="A11" s="537"/>
      <c r="B11" s="537"/>
      <c r="C11" s="96" t="s">
        <v>96</v>
      </c>
      <c r="D11" s="250">
        <f>D18+D25</f>
        <v>4493.400000000001</v>
      </c>
      <c r="E11" s="296">
        <f>E18+E25+E32</f>
        <v>5021.1</v>
      </c>
      <c r="F11" s="250">
        <f>F18+F25+F39</f>
        <v>3921.7000000000003</v>
      </c>
      <c r="G11" s="250">
        <f>G18+G25+G39</f>
        <v>3921.3</v>
      </c>
      <c r="H11" s="250">
        <f>H18+H25+H39</f>
        <v>3921.3</v>
      </c>
      <c r="I11" s="250">
        <f>F11+G11+H11+E11</f>
        <v>16785.4</v>
      </c>
      <c r="J11" s="95"/>
      <c r="N11" s="95"/>
      <c r="O11" s="203"/>
    </row>
    <row r="12" spans="1:16" ht="15.75" outlineLevel="1">
      <c r="A12" s="537"/>
      <c r="B12" s="537"/>
      <c r="C12" s="96" t="s">
        <v>176</v>
      </c>
      <c r="D12" s="250">
        <f>D19+D26+D40+D33</f>
        <v>19959.6</v>
      </c>
      <c r="E12" s="296">
        <f>E40+E33+E26+E19</f>
        <v>24402.800000000003</v>
      </c>
      <c r="F12" s="415">
        <f>F19+F26+F33+F40</f>
        <v>24377.899999999998</v>
      </c>
      <c r="G12" s="250">
        <f>G19+G26+G33+G40</f>
        <v>20881.5</v>
      </c>
      <c r="H12" s="250">
        <f>H19+H26+H33+H40</f>
        <v>20881.5</v>
      </c>
      <c r="I12" s="250">
        <f>F12+G12+H12+E12</f>
        <v>90543.7</v>
      </c>
      <c r="J12" s="95"/>
      <c r="N12" s="95"/>
      <c r="O12" s="95"/>
      <c r="P12" s="95"/>
    </row>
    <row r="13" spans="1:15" ht="15.75" outlineLevel="1">
      <c r="A13" s="537"/>
      <c r="B13" s="537"/>
      <c r="C13" s="96" t="s">
        <v>97</v>
      </c>
      <c r="D13" s="250">
        <v>0</v>
      </c>
      <c r="E13" s="296">
        <v>0</v>
      </c>
      <c r="F13" s="250">
        <v>0</v>
      </c>
      <c r="G13" s="250"/>
      <c r="H13" s="250"/>
      <c r="I13" s="250">
        <f>SUM(D13:F13)</f>
        <v>0</v>
      </c>
      <c r="N13" s="95"/>
      <c r="O13" s="95"/>
    </row>
    <row r="14" spans="1:15" ht="15.75">
      <c r="A14" s="514" t="s">
        <v>76</v>
      </c>
      <c r="B14" s="525" t="s">
        <v>248</v>
      </c>
      <c r="C14" s="82" t="s">
        <v>92</v>
      </c>
      <c r="D14" s="249">
        <f>D18+D19</f>
        <v>4311.5</v>
      </c>
      <c r="E14" s="300">
        <f>E18+E19</f>
        <v>5873.4</v>
      </c>
      <c r="F14" s="416">
        <f>F18+F19</f>
        <v>5852.9</v>
      </c>
      <c r="G14" s="249">
        <f>G18+G19</f>
        <v>5395.8</v>
      </c>
      <c r="H14" s="249">
        <f>H18+H19</f>
        <v>5395.8</v>
      </c>
      <c r="I14" s="249">
        <f>F14+G14+H14+E14</f>
        <v>22517.9</v>
      </c>
      <c r="J14" s="95"/>
      <c r="N14" s="95"/>
      <c r="O14" s="95"/>
    </row>
    <row r="15" spans="1:15" ht="15.75">
      <c r="A15" s="537"/>
      <c r="B15" s="526"/>
      <c r="C15" s="82" t="s">
        <v>93</v>
      </c>
      <c r="D15" s="250"/>
      <c r="E15" s="296"/>
      <c r="F15" s="250"/>
      <c r="G15" s="250"/>
      <c r="H15" s="250"/>
      <c r="I15" s="250"/>
      <c r="J15" s="95"/>
      <c r="O15" s="95"/>
    </row>
    <row r="16" spans="1:15" ht="15.75">
      <c r="A16" s="537"/>
      <c r="B16" s="526"/>
      <c r="C16" s="96" t="s">
        <v>94</v>
      </c>
      <c r="D16" s="250">
        <v>0</v>
      </c>
      <c r="E16" s="296">
        <v>0</v>
      </c>
      <c r="F16" s="250">
        <v>0</v>
      </c>
      <c r="G16" s="250"/>
      <c r="H16" s="250"/>
      <c r="I16" s="250">
        <f>SUM(D16:F16)</f>
        <v>0</v>
      </c>
      <c r="O16" s="95"/>
    </row>
    <row r="17" spans="1:16" ht="15.75">
      <c r="A17" s="537"/>
      <c r="B17" s="526"/>
      <c r="C17" s="96" t="s">
        <v>95</v>
      </c>
      <c r="D17" s="250" t="s">
        <v>98</v>
      </c>
      <c r="E17" s="296">
        <v>0</v>
      </c>
      <c r="F17" s="250">
        <v>0</v>
      </c>
      <c r="G17" s="250"/>
      <c r="H17" s="250"/>
      <c r="I17" s="250" t="str">
        <f>D17</f>
        <v>-</v>
      </c>
      <c r="P17" s="95"/>
    </row>
    <row r="18" spans="1:15" ht="15.75">
      <c r="A18" s="537"/>
      <c r="B18" s="526"/>
      <c r="C18" s="96" t="s">
        <v>96</v>
      </c>
      <c r="D18" s="250">
        <v>3536.3</v>
      </c>
      <c r="E18" s="296">
        <v>4708.5</v>
      </c>
      <c r="F18" s="250">
        <v>3801</v>
      </c>
      <c r="G18" s="250">
        <v>3801</v>
      </c>
      <c r="H18" s="250">
        <v>3801</v>
      </c>
      <c r="I18" s="250">
        <f>F18+G18+H18+E18</f>
        <v>16111.5</v>
      </c>
      <c r="J18" s="95"/>
      <c r="N18" s="95"/>
      <c r="O18" s="95"/>
    </row>
    <row r="19" spans="1:10" ht="15.75">
      <c r="A19" s="537"/>
      <c r="B19" s="526"/>
      <c r="C19" s="96" t="s">
        <v>176</v>
      </c>
      <c r="D19" s="250">
        <v>775.2</v>
      </c>
      <c r="E19" s="296">
        <f>'Информация МЗ'!K12</f>
        <v>1164.9</v>
      </c>
      <c r="F19" s="415">
        <f>1951.9+100</f>
        <v>2051.9</v>
      </c>
      <c r="G19" s="250">
        <v>1594.8</v>
      </c>
      <c r="H19" s="250">
        <v>1594.8</v>
      </c>
      <c r="I19" s="250">
        <f>F19+G19+H19+E19</f>
        <v>6406.4</v>
      </c>
      <c r="J19" s="95"/>
    </row>
    <row r="20" spans="1:9" ht="15.75">
      <c r="A20" s="537"/>
      <c r="B20" s="526"/>
      <c r="C20" s="96" t="s">
        <v>97</v>
      </c>
      <c r="D20" s="250">
        <v>0</v>
      </c>
      <c r="E20" s="296">
        <v>0</v>
      </c>
      <c r="F20" s="250">
        <v>0</v>
      </c>
      <c r="G20" s="250"/>
      <c r="H20" s="250"/>
      <c r="I20" s="250">
        <f>SUM(D20:F20)</f>
        <v>0</v>
      </c>
    </row>
    <row r="21" spans="1:16" ht="15.75" customHeight="1">
      <c r="A21" s="514" t="s">
        <v>78</v>
      </c>
      <c r="B21" s="525" t="s">
        <v>79</v>
      </c>
      <c r="C21" s="82" t="s">
        <v>92</v>
      </c>
      <c r="D21" s="249">
        <f>D25+D26+D24</f>
        <v>8322.9</v>
      </c>
      <c r="E21" s="300">
        <f>E25+E26+E24</f>
        <v>8249</v>
      </c>
      <c r="F21" s="416">
        <f>F24+F25+F26</f>
        <v>8487.199999999999</v>
      </c>
      <c r="G21" s="249">
        <f>G24+G25+G26</f>
        <v>6794</v>
      </c>
      <c r="H21" s="249">
        <f>H24+H25+H26</f>
        <v>6794</v>
      </c>
      <c r="I21" s="249">
        <f>I24+I25+I26+E21</f>
        <v>38573.2</v>
      </c>
      <c r="J21" s="95"/>
      <c r="K21" s="95"/>
      <c r="L21" s="95"/>
      <c r="M21" s="95"/>
      <c r="N21" s="95"/>
      <c r="O21" s="95"/>
      <c r="P21" s="95"/>
    </row>
    <row r="22" spans="1:15" ht="15.75">
      <c r="A22" s="537"/>
      <c r="B22" s="526"/>
      <c r="C22" s="82" t="s">
        <v>93</v>
      </c>
      <c r="D22" s="250"/>
      <c r="E22" s="296"/>
      <c r="F22" s="250"/>
      <c r="G22" s="250"/>
      <c r="H22" s="250"/>
      <c r="I22" s="250"/>
      <c r="O22" s="95"/>
    </row>
    <row r="23" spans="1:10" ht="17.25" customHeight="1">
      <c r="A23" s="537"/>
      <c r="B23" s="526"/>
      <c r="C23" s="96" t="s">
        <v>94</v>
      </c>
      <c r="D23" s="250">
        <v>0</v>
      </c>
      <c r="E23" s="296">
        <v>0</v>
      </c>
      <c r="F23" s="250">
        <v>0</v>
      </c>
      <c r="G23" s="250"/>
      <c r="H23" s="250"/>
      <c r="I23" s="250">
        <f>SUM(D23:F23)</f>
        <v>0</v>
      </c>
      <c r="J23" s="95"/>
    </row>
    <row r="24" spans="1:15" ht="21.75" customHeight="1">
      <c r="A24" s="537"/>
      <c r="B24" s="526"/>
      <c r="C24" s="96" t="s">
        <v>95</v>
      </c>
      <c r="D24" s="250">
        <v>942.1</v>
      </c>
      <c r="E24" s="296">
        <v>598.2</v>
      </c>
      <c r="F24" s="415">
        <f>589.3+240.7</f>
        <v>830</v>
      </c>
      <c r="G24" s="250">
        <v>589.3</v>
      </c>
      <c r="H24" s="250">
        <v>589.3</v>
      </c>
      <c r="I24" s="250">
        <f>F24+G24+H24+E24</f>
        <v>2606.8</v>
      </c>
      <c r="J24" s="95"/>
      <c r="O24" s="95"/>
    </row>
    <row r="25" spans="1:15" ht="15.75">
      <c r="A25" s="537"/>
      <c r="B25" s="526"/>
      <c r="C25" s="96" t="s">
        <v>96</v>
      </c>
      <c r="D25" s="250">
        <v>957.1</v>
      </c>
      <c r="E25" s="296">
        <v>311.6</v>
      </c>
      <c r="F25" s="250">
        <v>120.3</v>
      </c>
      <c r="G25" s="250">
        <v>120.3</v>
      </c>
      <c r="H25" s="250">
        <v>120.3</v>
      </c>
      <c r="I25" s="250">
        <f>F25+G25+H25+E25</f>
        <v>672.5</v>
      </c>
      <c r="J25" s="95"/>
      <c r="N25" s="95"/>
      <c r="O25" s="95"/>
    </row>
    <row r="26" spans="1:15" ht="18" customHeight="1">
      <c r="A26" s="537"/>
      <c r="B26" s="526"/>
      <c r="C26" s="96" t="s">
        <v>176</v>
      </c>
      <c r="D26" s="250">
        <v>6423.7</v>
      </c>
      <c r="E26" s="296">
        <v>7339.2</v>
      </c>
      <c r="F26" s="415">
        <f>7202.5+434.4-100</f>
        <v>7536.9</v>
      </c>
      <c r="G26" s="250">
        <v>6084.4</v>
      </c>
      <c r="H26" s="250">
        <v>6084.4</v>
      </c>
      <c r="I26" s="250">
        <f>F26+G26+H26+E26</f>
        <v>27044.899999999998</v>
      </c>
      <c r="J26" s="95"/>
      <c r="N26" s="95"/>
      <c r="O26" s="95"/>
    </row>
    <row r="27" spans="1:15" ht="23.25" customHeight="1">
      <c r="A27" s="515"/>
      <c r="B27" s="527"/>
      <c r="C27" s="96" t="s">
        <v>97</v>
      </c>
      <c r="D27" s="250">
        <v>0</v>
      </c>
      <c r="E27" s="296">
        <v>0</v>
      </c>
      <c r="F27" s="250">
        <v>0</v>
      </c>
      <c r="G27" s="250"/>
      <c r="H27" s="250"/>
      <c r="I27" s="250">
        <f>SUM(D27:F27)</f>
        <v>0</v>
      </c>
      <c r="O27" s="95"/>
    </row>
    <row r="28" spans="1:15" ht="18.75" customHeight="1">
      <c r="A28" s="514" t="s">
        <v>81</v>
      </c>
      <c r="B28" s="539" t="s">
        <v>186</v>
      </c>
      <c r="C28" s="82" t="s">
        <v>92</v>
      </c>
      <c r="D28" s="249">
        <f>D31+D33</f>
        <v>11923.2</v>
      </c>
      <c r="E28" s="249">
        <f>E32+E33+E31</f>
        <v>14374</v>
      </c>
      <c r="F28" s="249">
        <f>F31+F33</f>
        <v>12997.9</v>
      </c>
      <c r="G28" s="249">
        <f>G31+G33</f>
        <v>11446.7</v>
      </c>
      <c r="H28" s="249">
        <f>H33</f>
        <v>11446.7</v>
      </c>
      <c r="I28" s="249">
        <f>F28+G28+H28+E28</f>
        <v>50265.3</v>
      </c>
      <c r="J28" s="95"/>
      <c r="O28" s="95"/>
    </row>
    <row r="29" spans="1:15" ht="18.75" customHeight="1">
      <c r="A29" s="537"/>
      <c r="B29" s="540"/>
      <c r="C29" s="82" t="s">
        <v>93</v>
      </c>
      <c r="D29" s="250"/>
      <c r="E29" s="296"/>
      <c r="F29" s="250"/>
      <c r="G29" s="250"/>
      <c r="H29" s="250"/>
      <c r="I29" s="250"/>
      <c r="O29" s="95"/>
    </row>
    <row r="30" spans="1:15" ht="15.75" customHeight="1">
      <c r="A30" s="537"/>
      <c r="B30" s="540"/>
      <c r="C30" s="96" t="s">
        <v>94</v>
      </c>
      <c r="D30" s="250">
        <v>0</v>
      </c>
      <c r="E30" s="296">
        <v>0</v>
      </c>
      <c r="F30" s="250">
        <v>0</v>
      </c>
      <c r="G30" s="250"/>
      <c r="H30" s="250"/>
      <c r="I30" s="250">
        <f>SUM(D30:F30)</f>
        <v>0</v>
      </c>
      <c r="N30" s="95"/>
      <c r="O30" s="95"/>
    </row>
    <row r="31" spans="1:15" ht="18.75" customHeight="1">
      <c r="A31" s="537"/>
      <c r="B31" s="540"/>
      <c r="C31" s="96" t="s">
        <v>95</v>
      </c>
      <c r="D31" s="250">
        <v>350</v>
      </c>
      <c r="E31" s="296">
        <v>177.3</v>
      </c>
      <c r="F31" s="250">
        <v>0</v>
      </c>
      <c r="G31" s="250">
        <v>0</v>
      </c>
      <c r="H31" s="250"/>
      <c r="I31" s="250">
        <f>E31</f>
        <v>177.3</v>
      </c>
      <c r="O31" s="95"/>
    </row>
    <row r="32" spans="1:15" ht="20.25" customHeight="1">
      <c r="A32" s="537"/>
      <c r="B32" s="540"/>
      <c r="C32" s="96" t="s">
        <v>96</v>
      </c>
      <c r="D32" s="250">
        <v>0</v>
      </c>
      <c r="E32" s="296">
        <v>1</v>
      </c>
      <c r="F32" s="250">
        <v>0</v>
      </c>
      <c r="G32" s="250" t="s">
        <v>98</v>
      </c>
      <c r="H32" s="250"/>
      <c r="I32" s="250">
        <f>E32</f>
        <v>1</v>
      </c>
      <c r="O32" s="95"/>
    </row>
    <row r="33" spans="1:15" ht="19.5" customHeight="1">
      <c r="A33" s="537"/>
      <c r="B33" s="540"/>
      <c r="C33" s="96" t="s">
        <v>176</v>
      </c>
      <c r="D33" s="250">
        <v>11573.2</v>
      </c>
      <c r="E33" s="296">
        <v>14195.7</v>
      </c>
      <c r="F33" s="250">
        <v>12997.9</v>
      </c>
      <c r="G33" s="250">
        <v>11446.7</v>
      </c>
      <c r="H33" s="250">
        <v>11446.7</v>
      </c>
      <c r="I33" s="250">
        <f>E33+F33+G33+H33</f>
        <v>50087</v>
      </c>
      <c r="J33" s="95"/>
      <c r="N33" s="95"/>
      <c r="O33" s="95"/>
    </row>
    <row r="34" spans="1:15" ht="23.25" customHeight="1">
      <c r="A34" s="515"/>
      <c r="B34" s="541"/>
      <c r="C34" s="96" t="s">
        <v>97</v>
      </c>
      <c r="D34" s="250">
        <v>0</v>
      </c>
      <c r="E34" s="296">
        <v>0</v>
      </c>
      <c r="F34" s="250">
        <v>0</v>
      </c>
      <c r="G34" s="250">
        <v>0</v>
      </c>
      <c r="H34" s="250"/>
      <c r="I34" s="250">
        <f>SUM(D34:G34)</f>
        <v>0</v>
      </c>
      <c r="N34" s="95"/>
      <c r="O34" s="95"/>
    </row>
    <row r="35" spans="1:15" ht="15.75" customHeight="1">
      <c r="A35" s="514" t="s">
        <v>175</v>
      </c>
      <c r="B35" s="539" t="s">
        <v>99</v>
      </c>
      <c r="C35" s="82" t="s">
        <v>92</v>
      </c>
      <c r="D35" s="249">
        <f>D40</f>
        <v>1187.5</v>
      </c>
      <c r="E35" s="300">
        <f>E40</f>
        <v>1703</v>
      </c>
      <c r="F35" s="249">
        <f>F39+F40</f>
        <v>1791.6000000000001</v>
      </c>
      <c r="G35" s="249">
        <f>G39+G40</f>
        <v>1755.6</v>
      </c>
      <c r="H35" s="249">
        <f>H39+H40</f>
        <v>1755.6</v>
      </c>
      <c r="I35" s="249">
        <f>F35+G35+H35</f>
        <v>5302.799999999999</v>
      </c>
      <c r="O35" s="95"/>
    </row>
    <row r="36" spans="1:9" ht="15.75">
      <c r="A36" s="537"/>
      <c r="B36" s="540"/>
      <c r="C36" s="82" t="s">
        <v>93</v>
      </c>
      <c r="D36" s="250"/>
      <c r="E36" s="296"/>
      <c r="F36" s="250"/>
      <c r="G36" s="250"/>
      <c r="H36" s="250"/>
      <c r="I36" s="250"/>
    </row>
    <row r="37" spans="1:9" ht="15.75">
      <c r="A37" s="537"/>
      <c r="B37" s="540"/>
      <c r="C37" s="96" t="s">
        <v>94</v>
      </c>
      <c r="D37" s="250">
        <v>0</v>
      </c>
      <c r="E37" s="296">
        <v>0</v>
      </c>
      <c r="F37" s="250">
        <v>0</v>
      </c>
      <c r="G37" s="250"/>
      <c r="H37" s="250"/>
      <c r="I37" s="250">
        <f>SUM(D37:F37)</f>
        <v>0</v>
      </c>
    </row>
    <row r="38" spans="1:10" ht="15.75">
      <c r="A38" s="537"/>
      <c r="B38" s="540"/>
      <c r="C38" s="96" t="s">
        <v>95</v>
      </c>
      <c r="D38" s="250">
        <v>0</v>
      </c>
      <c r="E38" s="296">
        <v>0</v>
      </c>
      <c r="F38" s="250">
        <v>0</v>
      </c>
      <c r="G38" s="250"/>
      <c r="H38" s="250"/>
      <c r="I38" s="250">
        <v>0</v>
      </c>
      <c r="J38" s="95"/>
    </row>
    <row r="39" spans="1:9" ht="15.75">
      <c r="A39" s="537"/>
      <c r="B39" s="540"/>
      <c r="C39" s="96" t="s">
        <v>96</v>
      </c>
      <c r="D39" s="250">
        <v>0</v>
      </c>
      <c r="E39" s="296">
        <v>0</v>
      </c>
      <c r="F39" s="250">
        <v>0.4</v>
      </c>
      <c r="G39" s="250"/>
      <c r="H39" s="250"/>
      <c r="I39" s="250">
        <f>F39</f>
        <v>0.4</v>
      </c>
    </row>
    <row r="40" spans="1:15" ht="15.75">
      <c r="A40" s="537"/>
      <c r="B40" s="540"/>
      <c r="C40" s="96" t="s">
        <v>176</v>
      </c>
      <c r="D40" s="250">
        <v>1187.5</v>
      </c>
      <c r="E40" s="296">
        <f>'ПР.2ПП4'!K13</f>
        <v>1703</v>
      </c>
      <c r="F40" s="250">
        <v>1791.2</v>
      </c>
      <c r="G40" s="250">
        <v>1755.6</v>
      </c>
      <c r="H40" s="250">
        <v>1755.6</v>
      </c>
      <c r="I40" s="250">
        <f>F40+G40+H40</f>
        <v>5302.4</v>
      </c>
      <c r="O40" s="95"/>
    </row>
    <row r="41" spans="1:9" ht="15.75">
      <c r="A41" s="515"/>
      <c r="B41" s="541"/>
      <c r="C41" s="96" t="s">
        <v>97</v>
      </c>
      <c r="D41" s="250">
        <v>0</v>
      </c>
      <c r="E41" s="250">
        <v>0</v>
      </c>
      <c r="F41" s="250">
        <v>0</v>
      </c>
      <c r="G41" s="250"/>
      <c r="H41" s="250"/>
      <c r="I41" s="250">
        <f>SUM(D41:F41)</f>
        <v>0</v>
      </c>
    </row>
    <row r="42" spans="1:9" ht="15.75">
      <c r="A42" s="97"/>
      <c r="B42" s="98"/>
      <c r="C42" s="99"/>
      <c r="D42" s="89"/>
      <c r="E42" s="89"/>
      <c r="F42" s="89"/>
      <c r="G42" s="89"/>
      <c r="H42" s="89"/>
      <c r="I42" s="89"/>
    </row>
    <row r="44" spans="1:15" ht="56.25" customHeight="1">
      <c r="A44" s="431" t="s">
        <v>84</v>
      </c>
      <c r="B44" s="431"/>
      <c r="C44" s="431"/>
      <c r="D44" s="190"/>
      <c r="E44" s="432" t="s">
        <v>263</v>
      </c>
      <c r="F44" s="432"/>
      <c r="G44" s="432"/>
      <c r="H44" s="432"/>
      <c r="I44" s="432"/>
      <c r="J44" s="91"/>
      <c r="K44" s="91"/>
      <c r="L44" s="91"/>
      <c r="M44" s="91"/>
      <c r="N44" s="91"/>
      <c r="O44" s="91"/>
    </row>
  </sheetData>
  <sheetProtection/>
  <mergeCells count="19">
    <mergeCell ref="E1:J1"/>
    <mergeCell ref="A14:A20"/>
    <mergeCell ref="B14:B20"/>
    <mergeCell ref="E44:I44"/>
    <mergeCell ref="A21:A27"/>
    <mergeCell ref="B21:B27"/>
    <mergeCell ref="A35:A41"/>
    <mergeCell ref="B35:B41"/>
    <mergeCell ref="A44:C44"/>
    <mergeCell ref="A28:A34"/>
    <mergeCell ref="B28:B34"/>
    <mergeCell ref="A7:A13"/>
    <mergeCell ref="B7:B13"/>
    <mergeCell ref="D2:J2"/>
    <mergeCell ref="A3:I3"/>
    <mergeCell ref="A5:A6"/>
    <mergeCell ref="B5:B6"/>
    <mergeCell ref="C5:C6"/>
    <mergeCell ref="D5:I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6"/>
  <sheetViews>
    <sheetView workbookViewId="0" topLeftCell="A1">
      <selection activeCell="N13" sqref="N13:N15"/>
    </sheetView>
  </sheetViews>
  <sheetFormatPr defaultColWidth="9.140625" defaultRowHeight="15" outlineLevelRow="2"/>
  <cols>
    <col min="1" max="1" width="30.7109375" style="142" customWidth="1"/>
    <col min="2" max="3" width="9.28125" style="142" hidden="1" customWidth="1"/>
    <col min="4" max="4" width="11.8515625" style="142" customWidth="1"/>
    <col min="5" max="5" width="11.140625" style="142" customWidth="1"/>
    <col min="6" max="6" width="12.421875" style="142" customWidth="1"/>
    <col min="7" max="7" width="11.421875" style="142" customWidth="1"/>
    <col min="8" max="8" width="10.28125" style="142" hidden="1" customWidth="1"/>
    <col min="9" max="9" width="9.7109375" style="142" hidden="1" customWidth="1"/>
    <col min="10" max="10" width="13.28125" style="142" customWidth="1"/>
    <col min="11" max="11" width="14.421875" style="142" customWidth="1"/>
    <col min="12" max="12" width="14.8515625" style="142" customWidth="1"/>
    <col min="13" max="13" width="17.421875" style="142" customWidth="1"/>
    <col min="14" max="14" width="15.28125" style="142" customWidth="1"/>
    <col min="15" max="15" width="12.28125" style="142" bestFit="1" customWidth="1"/>
    <col min="16" max="16384" width="9.140625" style="142" customWidth="1"/>
  </cols>
  <sheetData>
    <row r="1" spans="10:14" ht="18.75" customHeight="1">
      <c r="J1" s="613" t="s">
        <v>217</v>
      </c>
      <c r="K1" s="613"/>
      <c r="L1" s="613"/>
      <c r="M1" s="613"/>
      <c r="N1" s="330"/>
    </row>
    <row r="2" spans="10:14" s="143" customFormat="1" ht="60" customHeight="1">
      <c r="J2" s="613"/>
      <c r="K2" s="613"/>
      <c r="L2" s="613"/>
      <c r="M2" s="613"/>
      <c r="N2" s="330"/>
    </row>
    <row r="3" s="143" customFormat="1" ht="12.75" customHeight="1" hidden="1"/>
    <row r="4" spans="1:14" s="143" customFormat="1" ht="18.75" customHeight="1">
      <c r="A4" s="614" t="s">
        <v>251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331"/>
    </row>
    <row r="5" spans="1:14" s="144" customFormat="1" ht="30.75" customHeight="1">
      <c r="A5" s="615" t="s">
        <v>238</v>
      </c>
      <c r="B5" s="615"/>
      <c r="C5" s="615"/>
      <c r="D5" s="615"/>
      <c r="E5" s="615"/>
      <c r="F5" s="615"/>
      <c r="G5" s="615"/>
      <c r="H5" s="615"/>
      <c r="I5" s="615"/>
      <c r="J5" s="615"/>
      <c r="K5" s="615"/>
      <c r="L5" s="615"/>
      <c r="M5" s="615"/>
      <c r="N5" s="332"/>
    </row>
    <row r="6" s="143" customFormat="1" ht="15"/>
    <row r="7" spans="1:14" s="145" customFormat="1" ht="31.5" customHeight="1">
      <c r="A7" s="616" t="s">
        <v>125</v>
      </c>
      <c r="B7" s="618" t="s">
        <v>126</v>
      </c>
      <c r="C7" s="619"/>
      <c r="D7" s="619"/>
      <c r="E7" s="619"/>
      <c r="F7" s="619"/>
      <c r="G7" s="338"/>
      <c r="H7" s="618" t="s">
        <v>127</v>
      </c>
      <c r="I7" s="620"/>
      <c r="J7" s="620"/>
      <c r="K7" s="620"/>
      <c r="L7" s="620"/>
      <c r="M7" s="621"/>
      <c r="N7" s="341"/>
    </row>
    <row r="8" spans="1:14" s="145" customFormat="1" ht="25.5" customHeight="1">
      <c r="A8" s="617"/>
      <c r="B8" s="146">
        <v>2013</v>
      </c>
      <c r="C8" s="146">
        <v>2014</v>
      </c>
      <c r="D8" s="146">
        <v>2015</v>
      </c>
      <c r="E8" s="146">
        <v>2016</v>
      </c>
      <c r="F8" s="146">
        <v>2017</v>
      </c>
      <c r="G8" s="146">
        <v>2018</v>
      </c>
      <c r="H8" s="146">
        <v>2013</v>
      </c>
      <c r="I8" s="146">
        <v>2014</v>
      </c>
      <c r="J8" s="146">
        <v>2015</v>
      </c>
      <c r="K8" s="146">
        <v>2016</v>
      </c>
      <c r="L8" s="359">
        <v>2017</v>
      </c>
      <c r="M8" s="182">
        <v>2018</v>
      </c>
      <c r="N8" s="341"/>
    </row>
    <row r="9" spans="1:14" s="143" customFormat="1" ht="15">
      <c r="A9" s="183">
        <v>1</v>
      </c>
      <c r="B9" s="147">
        <v>2</v>
      </c>
      <c r="C9" s="147">
        <v>3</v>
      </c>
      <c r="D9" s="147">
        <v>4</v>
      </c>
      <c r="E9" s="147">
        <v>5</v>
      </c>
      <c r="F9" s="147">
        <v>6</v>
      </c>
      <c r="G9" s="147">
        <v>8</v>
      </c>
      <c r="H9" s="147">
        <v>7</v>
      </c>
      <c r="I9" s="147">
        <v>8</v>
      </c>
      <c r="J9" s="147">
        <v>9</v>
      </c>
      <c r="K9" s="147">
        <v>10</v>
      </c>
      <c r="L9" s="360">
        <v>11</v>
      </c>
      <c r="M9" s="184">
        <v>12</v>
      </c>
      <c r="N9" s="342"/>
    </row>
    <row r="10" spans="1:15" s="143" customFormat="1" ht="31.5" customHeight="1">
      <c r="A10" s="185" t="s">
        <v>128</v>
      </c>
      <c r="B10" s="556" t="s">
        <v>275</v>
      </c>
      <c r="C10" s="556"/>
      <c r="D10" s="556"/>
      <c r="E10" s="556"/>
      <c r="F10" s="556"/>
      <c r="G10" s="556"/>
      <c r="H10" s="556"/>
      <c r="I10" s="556"/>
      <c r="J10" s="556"/>
      <c r="K10" s="556"/>
      <c r="L10" s="557"/>
      <c r="M10" s="558"/>
      <c r="N10" s="385"/>
      <c r="O10" s="173"/>
    </row>
    <row r="11" spans="1:15" s="143" customFormat="1" ht="15" customHeight="1">
      <c r="A11" s="366" t="s">
        <v>129</v>
      </c>
      <c r="B11" s="553" t="s">
        <v>131</v>
      </c>
      <c r="C11" s="553"/>
      <c r="D11" s="553"/>
      <c r="E11" s="553"/>
      <c r="F11" s="553"/>
      <c r="G11" s="553"/>
      <c r="H11" s="553"/>
      <c r="I11" s="553"/>
      <c r="J11" s="553"/>
      <c r="K11" s="553"/>
      <c r="L11" s="554"/>
      <c r="M11" s="555"/>
      <c r="N11" s="344"/>
      <c r="O11" s="173"/>
    </row>
    <row r="12" spans="1:14" s="143" customFormat="1" ht="15" customHeight="1">
      <c r="A12" s="187" t="s">
        <v>76</v>
      </c>
      <c r="B12" s="601" t="s">
        <v>250</v>
      </c>
      <c r="C12" s="602"/>
      <c r="D12" s="602"/>
      <c r="E12" s="602"/>
      <c r="F12" s="602"/>
      <c r="G12" s="602"/>
      <c r="H12" s="602"/>
      <c r="I12" s="602"/>
      <c r="J12" s="602"/>
      <c r="K12" s="602"/>
      <c r="L12" s="602"/>
      <c r="M12" s="603"/>
      <c r="N12" s="345"/>
    </row>
    <row r="13" spans="1:14" s="143" customFormat="1" ht="42.75" customHeight="1">
      <c r="A13" s="383" t="s">
        <v>110</v>
      </c>
      <c r="B13" s="340">
        <v>4700</v>
      </c>
      <c r="C13" s="340">
        <v>4700</v>
      </c>
      <c r="D13" s="255">
        <v>187</v>
      </c>
      <c r="E13" s="255">
        <v>187</v>
      </c>
      <c r="F13" s="255">
        <v>187</v>
      </c>
      <c r="G13" s="255">
        <v>187</v>
      </c>
      <c r="H13" s="326">
        <v>200</v>
      </c>
      <c r="I13" s="326">
        <v>209.3</v>
      </c>
      <c r="J13" s="297">
        <v>230.5</v>
      </c>
      <c r="K13" s="326">
        <f>130.5+50</f>
        <v>180.5</v>
      </c>
      <c r="L13" s="367">
        <v>100</v>
      </c>
      <c r="M13" s="326">
        <v>100</v>
      </c>
      <c r="N13" s="346"/>
    </row>
    <row r="14" spans="1:14" s="143" customFormat="1" ht="15" customHeight="1">
      <c r="A14" s="384" t="s">
        <v>128</v>
      </c>
      <c r="B14" s="622" t="s">
        <v>276</v>
      </c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347"/>
    </row>
    <row r="15" spans="1:15" s="143" customFormat="1" ht="24" customHeight="1">
      <c r="A15" s="604" t="s">
        <v>129</v>
      </c>
      <c r="B15" s="599" t="s">
        <v>277</v>
      </c>
      <c r="C15" s="599"/>
      <c r="D15" s="599"/>
      <c r="E15" s="599"/>
      <c r="F15" s="599"/>
      <c r="G15" s="599"/>
      <c r="H15" s="599"/>
      <c r="I15" s="599"/>
      <c r="J15" s="599"/>
      <c r="K15" s="599"/>
      <c r="L15" s="599"/>
      <c r="M15" s="599"/>
      <c r="N15" s="419"/>
      <c r="O15" s="210"/>
    </row>
    <row r="16" spans="1:15" s="143" customFormat="1" ht="18.75" customHeight="1">
      <c r="A16" s="605"/>
      <c r="B16" s="368"/>
      <c r="C16" s="368"/>
      <c r="D16" s="606" t="s">
        <v>278</v>
      </c>
      <c r="E16" s="607"/>
      <c r="F16" s="607"/>
      <c r="G16" s="607"/>
      <c r="H16" s="607"/>
      <c r="I16" s="607"/>
      <c r="J16" s="607"/>
      <c r="K16" s="607"/>
      <c r="L16" s="607"/>
      <c r="M16" s="608"/>
      <c r="N16" s="348"/>
      <c r="O16" s="210"/>
    </row>
    <row r="17" spans="1:15" s="143" customFormat="1" ht="17.25" customHeight="1">
      <c r="A17" s="605"/>
      <c r="B17" s="368"/>
      <c r="C17" s="368"/>
      <c r="D17" s="606" t="s">
        <v>279</v>
      </c>
      <c r="E17" s="607"/>
      <c r="F17" s="607"/>
      <c r="G17" s="607"/>
      <c r="H17" s="607"/>
      <c r="I17" s="607"/>
      <c r="J17" s="607"/>
      <c r="K17" s="607"/>
      <c r="L17" s="607"/>
      <c r="M17" s="608"/>
      <c r="N17" s="348"/>
      <c r="O17" s="210"/>
    </row>
    <row r="18" spans="1:14" s="143" customFormat="1" ht="30.75" customHeight="1">
      <c r="A18" s="339" t="s">
        <v>76</v>
      </c>
      <c r="B18" s="568" t="s">
        <v>250</v>
      </c>
      <c r="C18" s="568"/>
      <c r="D18" s="568"/>
      <c r="E18" s="568"/>
      <c r="F18" s="568"/>
      <c r="G18" s="568"/>
      <c r="H18" s="568"/>
      <c r="I18" s="568"/>
      <c r="J18" s="568"/>
      <c r="K18" s="568"/>
      <c r="L18" s="568"/>
      <c r="M18" s="568"/>
      <c r="N18" s="349"/>
    </row>
    <row r="19" spans="1:14" s="143" customFormat="1" ht="31.5" customHeight="1">
      <c r="A19" s="609" t="s">
        <v>110</v>
      </c>
      <c r="B19" s="258"/>
      <c r="C19" s="258"/>
      <c r="D19" s="256">
        <v>1750</v>
      </c>
      <c r="E19" s="256">
        <v>1750</v>
      </c>
      <c r="F19" s="256">
        <v>1750</v>
      </c>
      <c r="G19" s="256">
        <v>1750</v>
      </c>
      <c r="H19" s="258"/>
      <c r="I19" s="258"/>
      <c r="J19" s="542">
        <v>255.5</v>
      </c>
      <c r="K19" s="545">
        <f>171.9+50</f>
        <v>221.9</v>
      </c>
      <c r="L19" s="545">
        <v>100</v>
      </c>
      <c r="M19" s="545">
        <v>100</v>
      </c>
      <c r="N19" s="369"/>
    </row>
    <row r="20" spans="1:14" s="143" customFormat="1" ht="33.75" customHeight="1">
      <c r="A20" s="610"/>
      <c r="B20" s="258"/>
      <c r="C20" s="258"/>
      <c r="D20" s="256">
        <v>29</v>
      </c>
      <c r="E20" s="256">
        <v>29</v>
      </c>
      <c r="F20" s="256">
        <v>29</v>
      </c>
      <c r="G20" s="256">
        <v>29</v>
      </c>
      <c r="H20" s="258"/>
      <c r="I20" s="258"/>
      <c r="J20" s="543"/>
      <c r="K20" s="546"/>
      <c r="L20" s="546"/>
      <c r="M20" s="546"/>
      <c r="N20" s="349"/>
    </row>
    <row r="21" spans="1:19" s="143" customFormat="1" ht="25.5" customHeight="1">
      <c r="A21" s="611"/>
      <c r="B21" s="255">
        <v>6050</v>
      </c>
      <c r="C21" s="255">
        <v>6720</v>
      </c>
      <c r="D21" s="255">
        <v>0</v>
      </c>
      <c r="E21" s="255">
        <v>0</v>
      </c>
      <c r="F21" s="255">
        <v>0</v>
      </c>
      <c r="G21" s="255">
        <v>0</v>
      </c>
      <c r="H21" s="326">
        <v>335.8</v>
      </c>
      <c r="I21" s="326">
        <v>357.6</v>
      </c>
      <c r="J21" s="544"/>
      <c r="K21" s="547"/>
      <c r="L21" s="547"/>
      <c r="M21" s="547"/>
      <c r="N21" s="346"/>
      <c r="O21" s="173"/>
      <c r="P21" s="173"/>
      <c r="Q21" s="173"/>
      <c r="R21" s="173"/>
      <c r="S21" s="173"/>
    </row>
    <row r="22" spans="1:15" s="143" customFormat="1" ht="33.75" customHeight="1">
      <c r="A22" s="148" t="s">
        <v>128</v>
      </c>
      <c r="B22" s="552" t="s">
        <v>280</v>
      </c>
      <c r="C22" s="552"/>
      <c r="D22" s="552"/>
      <c r="E22" s="552"/>
      <c r="F22" s="552"/>
      <c r="G22" s="552"/>
      <c r="H22" s="552"/>
      <c r="I22" s="552"/>
      <c r="J22" s="552"/>
      <c r="K22" s="552"/>
      <c r="L22" s="552"/>
      <c r="M22" s="552"/>
      <c r="N22" s="350"/>
      <c r="O22" s="173"/>
    </row>
    <row r="23" spans="1:15" s="143" customFormat="1" ht="25.5" customHeight="1">
      <c r="A23" s="600" t="s">
        <v>129</v>
      </c>
      <c r="B23" s="551" t="s">
        <v>281</v>
      </c>
      <c r="C23" s="551"/>
      <c r="D23" s="551"/>
      <c r="E23" s="551"/>
      <c r="F23" s="551"/>
      <c r="G23" s="551"/>
      <c r="H23" s="551"/>
      <c r="I23" s="551"/>
      <c r="J23" s="551"/>
      <c r="K23" s="551"/>
      <c r="L23" s="551"/>
      <c r="M23" s="551"/>
      <c r="N23" s="351"/>
      <c r="O23" s="173"/>
    </row>
    <row r="24" spans="1:14" s="143" customFormat="1" ht="18" customHeight="1">
      <c r="A24" s="600"/>
      <c r="B24" s="551" t="s">
        <v>157</v>
      </c>
      <c r="C24" s="551"/>
      <c r="D24" s="551"/>
      <c r="E24" s="551"/>
      <c r="F24" s="551"/>
      <c r="G24" s="551"/>
      <c r="H24" s="551"/>
      <c r="I24" s="551"/>
      <c r="J24" s="551"/>
      <c r="K24" s="551"/>
      <c r="L24" s="551"/>
      <c r="M24" s="551"/>
      <c r="N24" s="351"/>
    </row>
    <row r="25" spans="1:14" s="143" customFormat="1" ht="27.75" customHeight="1">
      <c r="A25" s="153" t="s">
        <v>76</v>
      </c>
      <c r="B25" s="568" t="s">
        <v>250</v>
      </c>
      <c r="C25" s="568"/>
      <c r="D25" s="568"/>
      <c r="E25" s="568"/>
      <c r="F25" s="568"/>
      <c r="G25" s="568"/>
      <c r="H25" s="568"/>
      <c r="I25" s="568"/>
      <c r="J25" s="568"/>
      <c r="K25" s="568"/>
      <c r="L25" s="568"/>
      <c r="M25" s="568"/>
      <c r="N25" s="349"/>
    </row>
    <row r="26" spans="1:16" s="143" customFormat="1" ht="27" customHeight="1">
      <c r="A26" s="208" t="s">
        <v>110</v>
      </c>
      <c r="B26" s="272">
        <v>30</v>
      </c>
      <c r="C26" s="273">
        <v>30</v>
      </c>
      <c r="D26" s="273">
        <v>27620</v>
      </c>
      <c r="E26" s="273">
        <v>27620</v>
      </c>
      <c r="F26" s="273">
        <v>27700</v>
      </c>
      <c r="G26" s="273">
        <v>27700</v>
      </c>
      <c r="H26" s="329">
        <v>150</v>
      </c>
      <c r="I26" s="329">
        <v>208.3</v>
      </c>
      <c r="J26" s="149">
        <v>678.9</v>
      </c>
      <c r="K26" s="329">
        <v>1574.6</v>
      </c>
      <c r="L26" s="370">
        <v>1319.9</v>
      </c>
      <c r="M26" s="329">
        <v>1319.9</v>
      </c>
      <c r="N26" s="352"/>
      <c r="O26" s="173"/>
      <c r="P26" s="173"/>
    </row>
    <row r="27" spans="1:15" s="143" customFormat="1" ht="63" customHeight="1">
      <c r="A27" s="185" t="s">
        <v>128</v>
      </c>
      <c r="B27" s="556" t="s">
        <v>282</v>
      </c>
      <c r="C27" s="556"/>
      <c r="D27" s="556"/>
      <c r="E27" s="556"/>
      <c r="F27" s="556"/>
      <c r="G27" s="556"/>
      <c r="H27" s="556"/>
      <c r="I27" s="556"/>
      <c r="J27" s="556"/>
      <c r="K27" s="556"/>
      <c r="L27" s="557"/>
      <c r="M27" s="558"/>
      <c r="N27" s="343"/>
      <c r="O27" s="173"/>
    </row>
    <row r="28" spans="1:15" s="143" customFormat="1" ht="45" customHeight="1">
      <c r="A28" s="186" t="s">
        <v>129</v>
      </c>
      <c r="B28" s="553" t="s">
        <v>131</v>
      </c>
      <c r="C28" s="553"/>
      <c r="D28" s="553"/>
      <c r="E28" s="553"/>
      <c r="F28" s="553"/>
      <c r="G28" s="553"/>
      <c r="H28" s="553"/>
      <c r="I28" s="553"/>
      <c r="J28" s="553"/>
      <c r="K28" s="553"/>
      <c r="L28" s="554"/>
      <c r="M28" s="555"/>
      <c r="N28" s="344"/>
      <c r="O28" s="173"/>
    </row>
    <row r="29" spans="1:17" s="143" customFormat="1" ht="21" customHeight="1">
      <c r="A29" s="187" t="s">
        <v>78</v>
      </c>
      <c r="B29" s="612" t="s">
        <v>241</v>
      </c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386"/>
      <c r="O29" s="386"/>
      <c r="P29" s="386"/>
      <c r="Q29" s="386"/>
    </row>
    <row r="30" spans="1:15" s="143" customFormat="1" ht="42.75" customHeight="1">
      <c r="A30" s="337" t="s">
        <v>110</v>
      </c>
      <c r="B30" s="172">
        <v>450</v>
      </c>
      <c r="C30" s="172">
        <v>510</v>
      </c>
      <c r="D30" s="172">
        <v>23</v>
      </c>
      <c r="E30" s="172">
        <v>23</v>
      </c>
      <c r="F30" s="172">
        <v>25</v>
      </c>
      <c r="G30" s="363">
        <v>25</v>
      </c>
      <c r="H30" s="336">
        <v>26</v>
      </c>
      <c r="I30" s="336">
        <v>20</v>
      </c>
      <c r="J30" s="336">
        <f>820+55.4</f>
        <v>875.4</v>
      </c>
      <c r="K30" s="336">
        <v>819.5</v>
      </c>
      <c r="L30" s="362">
        <v>819.5</v>
      </c>
      <c r="M30" s="336">
        <v>819.5</v>
      </c>
      <c r="N30" s="353"/>
      <c r="O30" s="173"/>
    </row>
    <row r="31" spans="1:15" s="143" customFormat="1" ht="63" customHeight="1">
      <c r="A31" s="150" t="s">
        <v>128</v>
      </c>
      <c r="B31" s="582" t="s">
        <v>283</v>
      </c>
      <c r="C31" s="583"/>
      <c r="D31" s="583"/>
      <c r="E31" s="583"/>
      <c r="F31" s="583"/>
      <c r="G31" s="583"/>
      <c r="H31" s="583"/>
      <c r="I31" s="583"/>
      <c r="J31" s="583"/>
      <c r="K31" s="583"/>
      <c r="L31" s="583"/>
      <c r="M31" s="584"/>
      <c r="N31" s="343"/>
      <c r="O31" s="173"/>
    </row>
    <row r="32" spans="1:14" s="143" customFormat="1" ht="29.25" customHeight="1">
      <c r="A32" s="151" t="s">
        <v>129</v>
      </c>
      <c r="B32" s="585" t="s">
        <v>131</v>
      </c>
      <c r="C32" s="586"/>
      <c r="D32" s="586"/>
      <c r="E32" s="586"/>
      <c r="F32" s="586"/>
      <c r="G32" s="586"/>
      <c r="H32" s="586"/>
      <c r="I32" s="586"/>
      <c r="J32" s="586"/>
      <c r="K32" s="586"/>
      <c r="L32" s="586"/>
      <c r="M32" s="587"/>
      <c r="N32" s="344"/>
    </row>
    <row r="33" spans="1:14" s="143" customFormat="1" ht="24.75" customHeight="1" outlineLevel="1">
      <c r="A33" s="252" t="s">
        <v>78</v>
      </c>
      <c r="B33" s="567" t="s">
        <v>241</v>
      </c>
      <c r="C33" s="567"/>
      <c r="D33" s="567"/>
      <c r="E33" s="567"/>
      <c r="F33" s="567"/>
      <c r="G33" s="567"/>
      <c r="H33" s="567"/>
      <c r="I33" s="567"/>
      <c r="J33" s="567"/>
      <c r="K33" s="567"/>
      <c r="L33" s="567"/>
      <c r="M33" s="567"/>
      <c r="N33" s="354"/>
    </row>
    <row r="34" spans="1:15" s="143" customFormat="1" ht="41.25" customHeight="1" outlineLevel="1">
      <c r="A34" s="254" t="s">
        <v>114</v>
      </c>
      <c r="B34" s="302">
        <v>112</v>
      </c>
      <c r="C34" s="303">
        <v>40</v>
      </c>
      <c r="D34" s="302">
        <v>18</v>
      </c>
      <c r="E34" s="303">
        <v>18</v>
      </c>
      <c r="F34" s="302">
        <v>20</v>
      </c>
      <c r="G34" s="302">
        <v>20</v>
      </c>
      <c r="H34" s="297">
        <v>332</v>
      </c>
      <c r="I34" s="297">
        <v>332</v>
      </c>
      <c r="J34" s="297">
        <v>1168.9</v>
      </c>
      <c r="K34" s="297">
        <f>1025.2+434.4-100</f>
        <v>1359.6</v>
      </c>
      <c r="L34" s="297">
        <v>812.5</v>
      </c>
      <c r="M34" s="297">
        <v>812.5</v>
      </c>
      <c r="N34" s="355"/>
      <c r="O34" s="173"/>
    </row>
    <row r="35" spans="1:15" s="143" customFormat="1" ht="30.75" customHeight="1" outlineLevel="1">
      <c r="A35" s="253" t="s">
        <v>128</v>
      </c>
      <c r="B35" s="582" t="s">
        <v>284</v>
      </c>
      <c r="C35" s="583"/>
      <c r="D35" s="583"/>
      <c r="E35" s="583"/>
      <c r="F35" s="583"/>
      <c r="G35" s="583"/>
      <c r="H35" s="583"/>
      <c r="I35" s="583"/>
      <c r="J35" s="583"/>
      <c r="K35" s="583"/>
      <c r="L35" s="583"/>
      <c r="M35" s="584"/>
      <c r="N35" s="343"/>
      <c r="O35" s="173"/>
    </row>
    <row r="36" spans="1:15" s="143" customFormat="1" ht="28.5" customHeight="1" outlineLevel="1">
      <c r="A36" s="328" t="s">
        <v>129</v>
      </c>
      <c r="B36" s="585" t="s">
        <v>131</v>
      </c>
      <c r="C36" s="586"/>
      <c r="D36" s="586"/>
      <c r="E36" s="586"/>
      <c r="F36" s="586"/>
      <c r="G36" s="586"/>
      <c r="H36" s="586"/>
      <c r="I36" s="586"/>
      <c r="J36" s="586"/>
      <c r="K36" s="586"/>
      <c r="L36" s="586"/>
      <c r="M36" s="587"/>
      <c r="N36" s="387"/>
      <c r="O36" s="173"/>
    </row>
    <row r="37" spans="1:14" s="143" customFormat="1" ht="16.5" customHeight="1" outlineLevel="1">
      <c r="A37" s="252" t="s">
        <v>78</v>
      </c>
      <c r="B37" s="594" t="s">
        <v>240</v>
      </c>
      <c r="C37" s="595"/>
      <c r="D37" s="595"/>
      <c r="E37" s="595"/>
      <c r="F37" s="595"/>
      <c r="G37" s="595"/>
      <c r="H37" s="595"/>
      <c r="I37" s="595"/>
      <c r="J37" s="595"/>
      <c r="K37" s="595"/>
      <c r="L37" s="595"/>
      <c r="M37" s="596"/>
      <c r="N37" s="386"/>
    </row>
    <row r="38" spans="1:15" s="143" customFormat="1" ht="46.5" customHeight="1" outlineLevel="1">
      <c r="A38" s="327" t="s">
        <v>110</v>
      </c>
      <c r="B38" s="303">
        <v>250</v>
      </c>
      <c r="C38" s="304">
        <v>260</v>
      </c>
      <c r="D38" s="303">
        <v>14</v>
      </c>
      <c r="E38" s="304">
        <v>14</v>
      </c>
      <c r="F38" s="303">
        <v>14</v>
      </c>
      <c r="G38" s="303">
        <v>14</v>
      </c>
      <c r="H38" s="297">
        <v>100</v>
      </c>
      <c r="I38" s="297">
        <v>300</v>
      </c>
      <c r="J38" s="297">
        <v>1150</v>
      </c>
      <c r="K38" s="297">
        <f>1033.9+240.7</f>
        <v>1274.6000000000001</v>
      </c>
      <c r="L38" s="364">
        <v>816.2</v>
      </c>
      <c r="M38" s="297">
        <v>816.2</v>
      </c>
      <c r="N38" s="355"/>
      <c r="O38" s="274"/>
    </row>
    <row r="39" spans="1:14" s="143" customFormat="1" ht="40.5" customHeight="1" outlineLevel="1">
      <c r="A39" s="258" t="s">
        <v>128</v>
      </c>
      <c r="B39" s="548" t="s">
        <v>285</v>
      </c>
      <c r="C39" s="549"/>
      <c r="D39" s="549"/>
      <c r="E39" s="549"/>
      <c r="F39" s="549"/>
      <c r="G39" s="549"/>
      <c r="H39" s="549"/>
      <c r="I39" s="549"/>
      <c r="J39" s="549"/>
      <c r="K39" s="549"/>
      <c r="L39" s="549"/>
      <c r="M39" s="550"/>
      <c r="N39" s="350"/>
    </row>
    <row r="40" spans="1:15" s="143" customFormat="1" ht="41.25" customHeight="1" outlineLevel="1">
      <c r="A40" s="327" t="s">
        <v>110</v>
      </c>
      <c r="B40" s="551" t="s">
        <v>131</v>
      </c>
      <c r="C40" s="552"/>
      <c r="D40" s="552"/>
      <c r="E40" s="552"/>
      <c r="F40" s="552"/>
      <c r="G40" s="552"/>
      <c r="H40" s="552"/>
      <c r="I40" s="552"/>
      <c r="J40" s="552"/>
      <c r="K40" s="552"/>
      <c r="L40" s="552"/>
      <c r="M40" s="552"/>
      <c r="N40" s="350"/>
      <c r="O40" s="173"/>
    </row>
    <row r="41" spans="1:14" s="154" customFormat="1" ht="30.75" customHeight="1" outlineLevel="1">
      <c r="A41" s="559" t="s">
        <v>78</v>
      </c>
      <c r="B41" s="561" t="s">
        <v>239</v>
      </c>
      <c r="C41" s="562"/>
      <c r="D41" s="562"/>
      <c r="E41" s="562"/>
      <c r="F41" s="562"/>
      <c r="G41" s="562"/>
      <c r="H41" s="562"/>
      <c r="I41" s="562"/>
      <c r="J41" s="562"/>
      <c r="K41" s="562"/>
      <c r="L41" s="562"/>
      <c r="M41" s="563"/>
      <c r="N41" s="349"/>
    </row>
    <row r="42" spans="1:14" s="143" customFormat="1" ht="0.75" customHeight="1" outlineLevel="1">
      <c r="A42" s="560" t="s">
        <v>78</v>
      </c>
      <c r="B42" s="564"/>
      <c r="C42" s="565"/>
      <c r="D42" s="565"/>
      <c r="E42" s="565"/>
      <c r="F42" s="565"/>
      <c r="G42" s="565"/>
      <c r="H42" s="565"/>
      <c r="I42" s="565"/>
      <c r="J42" s="565"/>
      <c r="K42" s="565"/>
      <c r="L42" s="565"/>
      <c r="M42" s="566"/>
      <c r="N42" s="349"/>
    </row>
    <row r="43" spans="1:15" s="143" customFormat="1" ht="27" customHeight="1" outlineLevel="1">
      <c r="A43" s="327" t="s">
        <v>110</v>
      </c>
      <c r="B43" s="256">
        <v>3000</v>
      </c>
      <c r="C43" s="257">
        <v>3000</v>
      </c>
      <c r="D43" s="371">
        <v>0</v>
      </c>
      <c r="E43" s="371">
        <v>6</v>
      </c>
      <c r="F43" s="371">
        <v>7</v>
      </c>
      <c r="G43" s="371">
        <v>7</v>
      </c>
      <c r="H43" s="297">
        <v>4237.23</v>
      </c>
      <c r="I43" s="297">
        <f>5945.7+187.6</f>
        <v>6133.3</v>
      </c>
      <c r="J43" s="297">
        <f>762.1+200</f>
        <v>962.1</v>
      </c>
      <c r="K43" s="297">
        <v>962.1</v>
      </c>
      <c r="L43" s="364">
        <v>762.1</v>
      </c>
      <c r="M43" s="297">
        <v>762.1</v>
      </c>
      <c r="N43" s="346"/>
      <c r="O43" s="173"/>
    </row>
    <row r="44" spans="1:15" s="143" customFormat="1" ht="33" customHeight="1" outlineLevel="1">
      <c r="A44" s="258" t="s">
        <v>128</v>
      </c>
      <c r="B44" s="548" t="s">
        <v>286</v>
      </c>
      <c r="C44" s="549"/>
      <c r="D44" s="549"/>
      <c r="E44" s="549"/>
      <c r="F44" s="549"/>
      <c r="G44" s="549"/>
      <c r="H44" s="549"/>
      <c r="I44" s="549"/>
      <c r="J44" s="549"/>
      <c r="K44" s="549"/>
      <c r="L44" s="549"/>
      <c r="M44" s="550"/>
      <c r="N44" s="346"/>
      <c r="O44" s="173"/>
    </row>
    <row r="45" spans="1:15" s="143" customFormat="1" ht="27" customHeight="1" outlineLevel="1">
      <c r="A45" s="327" t="s">
        <v>110</v>
      </c>
      <c r="B45" s="551" t="s">
        <v>131</v>
      </c>
      <c r="C45" s="552"/>
      <c r="D45" s="552"/>
      <c r="E45" s="552"/>
      <c r="F45" s="552"/>
      <c r="G45" s="552"/>
      <c r="H45" s="552"/>
      <c r="I45" s="552"/>
      <c r="J45" s="552"/>
      <c r="K45" s="552"/>
      <c r="L45" s="552"/>
      <c r="M45" s="552"/>
      <c r="N45" s="346"/>
      <c r="O45" s="173"/>
    </row>
    <row r="46" spans="1:15" s="143" customFormat="1" ht="27" customHeight="1" outlineLevel="1">
      <c r="A46" s="559" t="s">
        <v>78</v>
      </c>
      <c r="B46" s="561" t="s">
        <v>239</v>
      </c>
      <c r="C46" s="562"/>
      <c r="D46" s="562"/>
      <c r="E46" s="562"/>
      <c r="F46" s="562"/>
      <c r="G46" s="562"/>
      <c r="H46" s="562"/>
      <c r="I46" s="562"/>
      <c r="J46" s="562"/>
      <c r="K46" s="562"/>
      <c r="L46" s="562"/>
      <c r="M46" s="563"/>
      <c r="N46" s="346"/>
      <c r="O46" s="173"/>
    </row>
    <row r="47" spans="1:15" s="143" customFormat="1" ht="7.5" customHeight="1" outlineLevel="1">
      <c r="A47" s="560" t="s">
        <v>78</v>
      </c>
      <c r="B47" s="564"/>
      <c r="C47" s="565"/>
      <c r="D47" s="565"/>
      <c r="E47" s="565"/>
      <c r="F47" s="565"/>
      <c r="G47" s="565"/>
      <c r="H47" s="565"/>
      <c r="I47" s="565"/>
      <c r="J47" s="565"/>
      <c r="K47" s="565"/>
      <c r="L47" s="565"/>
      <c r="M47" s="566"/>
      <c r="N47" s="346"/>
      <c r="O47" s="173"/>
    </row>
    <row r="48" spans="1:15" s="143" customFormat="1" ht="38.25" customHeight="1" outlineLevel="1">
      <c r="A48" s="327" t="s">
        <v>110</v>
      </c>
      <c r="B48" s="256">
        <v>3000</v>
      </c>
      <c r="C48" s="257">
        <v>3000</v>
      </c>
      <c r="D48" s="371">
        <v>0</v>
      </c>
      <c r="E48" s="371">
        <v>14</v>
      </c>
      <c r="F48" s="371">
        <v>14</v>
      </c>
      <c r="G48" s="371">
        <v>14</v>
      </c>
      <c r="H48" s="297">
        <v>4237.23</v>
      </c>
      <c r="I48" s="297">
        <f>5945.7+187.6</f>
        <v>6133.3</v>
      </c>
      <c r="J48" s="297">
        <f>858.9+387</f>
        <v>1245.9</v>
      </c>
      <c r="K48" s="297">
        <v>958.9</v>
      </c>
      <c r="L48" s="297">
        <v>858.9</v>
      </c>
      <c r="M48" s="297">
        <v>858.9</v>
      </c>
      <c r="N48" s="346"/>
      <c r="O48" s="173"/>
    </row>
    <row r="49" spans="1:15" s="143" customFormat="1" ht="34.5" customHeight="1" outlineLevel="1">
      <c r="A49" s="258" t="s">
        <v>128</v>
      </c>
      <c r="B49" s="548" t="s">
        <v>287</v>
      </c>
      <c r="C49" s="549"/>
      <c r="D49" s="549"/>
      <c r="E49" s="549"/>
      <c r="F49" s="549"/>
      <c r="G49" s="549"/>
      <c r="H49" s="549"/>
      <c r="I49" s="549"/>
      <c r="J49" s="549"/>
      <c r="K49" s="549"/>
      <c r="L49" s="549"/>
      <c r="M49" s="550"/>
      <c r="N49" s="346"/>
      <c r="O49" s="173"/>
    </row>
    <row r="50" spans="1:15" s="143" customFormat="1" ht="46.5" customHeight="1" outlineLevel="1">
      <c r="A50" s="327" t="s">
        <v>110</v>
      </c>
      <c r="B50" s="551" t="s">
        <v>288</v>
      </c>
      <c r="C50" s="552"/>
      <c r="D50" s="552"/>
      <c r="E50" s="552"/>
      <c r="F50" s="552"/>
      <c r="G50" s="552"/>
      <c r="H50" s="552"/>
      <c r="I50" s="552"/>
      <c r="J50" s="552"/>
      <c r="K50" s="552"/>
      <c r="L50" s="552"/>
      <c r="M50" s="552"/>
      <c r="N50" s="346"/>
      <c r="O50" s="173"/>
    </row>
    <row r="51" spans="1:15" s="143" customFormat="1" ht="22.5" customHeight="1" outlineLevel="1">
      <c r="A51" s="559" t="s">
        <v>78</v>
      </c>
      <c r="B51" s="561" t="s">
        <v>239</v>
      </c>
      <c r="C51" s="562"/>
      <c r="D51" s="562"/>
      <c r="E51" s="562"/>
      <c r="F51" s="562"/>
      <c r="G51" s="562"/>
      <c r="H51" s="562"/>
      <c r="I51" s="562"/>
      <c r="J51" s="562"/>
      <c r="K51" s="562"/>
      <c r="L51" s="562"/>
      <c r="M51" s="563"/>
      <c r="N51" s="346"/>
      <c r="O51" s="173"/>
    </row>
    <row r="52" spans="1:15" s="143" customFormat="1" ht="3.75" customHeight="1" outlineLevel="1">
      <c r="A52" s="560" t="s">
        <v>78</v>
      </c>
      <c r="B52" s="564"/>
      <c r="C52" s="565"/>
      <c r="D52" s="565"/>
      <c r="E52" s="565"/>
      <c r="F52" s="565"/>
      <c r="G52" s="565"/>
      <c r="H52" s="565"/>
      <c r="I52" s="565"/>
      <c r="J52" s="565"/>
      <c r="K52" s="565"/>
      <c r="L52" s="565"/>
      <c r="M52" s="566"/>
      <c r="N52" s="346"/>
      <c r="O52" s="173"/>
    </row>
    <row r="53" spans="1:15" s="143" customFormat="1" ht="43.5" customHeight="1" outlineLevel="1">
      <c r="A53" s="376" t="s">
        <v>110</v>
      </c>
      <c r="B53" s="256">
        <v>3000</v>
      </c>
      <c r="C53" s="256">
        <v>3000</v>
      </c>
      <c r="D53" s="303">
        <v>2718</v>
      </c>
      <c r="E53" s="303">
        <v>2718</v>
      </c>
      <c r="F53" s="303">
        <v>2718</v>
      </c>
      <c r="G53" s="303">
        <v>2718</v>
      </c>
      <c r="H53" s="377">
        <v>4237.23</v>
      </c>
      <c r="I53" s="377">
        <f>5945.7+187.6</f>
        <v>6133.3</v>
      </c>
      <c r="J53" s="377">
        <f>1536.9+400</f>
        <v>1936.9</v>
      </c>
      <c r="K53" s="377">
        <f>1636.9-42.9</f>
        <v>1594</v>
      </c>
      <c r="L53" s="377">
        <f>1536.9-121.7</f>
        <v>1415.2</v>
      </c>
      <c r="M53" s="377">
        <f>1536.9-121.7</f>
        <v>1415.2</v>
      </c>
      <c r="N53" s="346"/>
      <c r="O53" s="173"/>
    </row>
    <row r="54" spans="1:15" s="143" customFormat="1" ht="1.5" customHeight="1" outlineLevel="1">
      <c r="A54" s="372"/>
      <c r="B54" s="373"/>
      <c r="C54" s="374"/>
      <c r="D54" s="342"/>
      <c r="E54" s="342"/>
      <c r="F54" s="342"/>
      <c r="G54" s="342"/>
      <c r="H54" s="355"/>
      <c r="I54" s="355"/>
      <c r="J54" s="355"/>
      <c r="K54" s="355"/>
      <c r="L54" s="355"/>
      <c r="M54" s="375"/>
      <c r="N54" s="346"/>
      <c r="O54" s="173"/>
    </row>
    <row r="55" spans="1:15" s="143" customFormat="1" ht="39" customHeight="1" outlineLevel="1">
      <c r="A55" s="259" t="s">
        <v>128</v>
      </c>
      <c r="B55" s="570" t="s">
        <v>289</v>
      </c>
      <c r="C55" s="597"/>
      <c r="D55" s="597"/>
      <c r="E55" s="597"/>
      <c r="F55" s="597"/>
      <c r="G55" s="597"/>
      <c r="H55" s="597"/>
      <c r="I55" s="597"/>
      <c r="J55" s="597"/>
      <c r="K55" s="597"/>
      <c r="L55" s="597"/>
      <c r="M55" s="598"/>
      <c r="N55" s="347"/>
      <c r="O55" s="173"/>
    </row>
    <row r="56" spans="1:15" s="143" customFormat="1" ht="36.75" customHeight="1" outlineLevel="1">
      <c r="A56" s="260" t="s">
        <v>129</v>
      </c>
      <c r="B56" s="573" t="s">
        <v>290</v>
      </c>
      <c r="C56" s="580"/>
      <c r="D56" s="580"/>
      <c r="E56" s="580"/>
      <c r="F56" s="580"/>
      <c r="G56" s="580"/>
      <c r="H56" s="580"/>
      <c r="I56" s="580"/>
      <c r="J56" s="580"/>
      <c r="K56" s="580"/>
      <c r="L56" s="580"/>
      <c r="M56" s="581"/>
      <c r="N56" s="348"/>
      <c r="O56" s="173"/>
    </row>
    <row r="57" spans="1:15" s="143" customFormat="1" ht="30.75" customHeight="1" outlineLevel="1">
      <c r="A57" s="261" t="s">
        <v>81</v>
      </c>
      <c r="B57" s="575" t="s">
        <v>193</v>
      </c>
      <c r="C57" s="576"/>
      <c r="D57" s="576"/>
      <c r="E57" s="576"/>
      <c r="F57" s="576"/>
      <c r="G57" s="576"/>
      <c r="H57" s="576"/>
      <c r="I57" s="576"/>
      <c r="J57" s="576"/>
      <c r="K57" s="576"/>
      <c r="L57" s="576"/>
      <c r="M57" s="577"/>
      <c r="N57" s="349"/>
      <c r="O57" s="173"/>
    </row>
    <row r="58" spans="1:19" s="143" customFormat="1" ht="46.5" customHeight="1" outlineLevel="1">
      <c r="A58" s="262" t="s">
        <v>110</v>
      </c>
      <c r="B58" s="263">
        <v>701</v>
      </c>
      <c r="C58" s="264">
        <v>703</v>
      </c>
      <c r="D58" s="263">
        <v>595</v>
      </c>
      <c r="E58" s="263">
        <v>595</v>
      </c>
      <c r="F58" s="263">
        <v>595</v>
      </c>
      <c r="G58" s="263">
        <v>595</v>
      </c>
      <c r="H58" s="256">
        <v>8415.5</v>
      </c>
      <c r="I58" s="265">
        <f>11519-195.7</f>
        <v>11323.3</v>
      </c>
      <c r="J58" s="301">
        <f>9500+754.3</f>
        <v>10254.3</v>
      </c>
      <c r="K58" s="265">
        <v>10021.3</v>
      </c>
      <c r="L58" s="265">
        <v>8944.6</v>
      </c>
      <c r="M58" s="265">
        <v>8944.6</v>
      </c>
      <c r="N58" s="356"/>
      <c r="O58" s="173"/>
      <c r="P58" s="173"/>
      <c r="Q58" s="173"/>
      <c r="R58" s="173"/>
      <c r="S58" s="173"/>
    </row>
    <row r="59" spans="1:15" s="143" customFormat="1" ht="27.75" customHeight="1" outlineLevel="1">
      <c r="A59" s="259" t="s">
        <v>128</v>
      </c>
      <c r="B59" s="569" t="s">
        <v>291</v>
      </c>
      <c r="C59" s="569"/>
      <c r="D59" s="569"/>
      <c r="E59" s="569"/>
      <c r="F59" s="569"/>
      <c r="G59" s="569"/>
      <c r="H59" s="569"/>
      <c r="I59" s="569"/>
      <c r="J59" s="569"/>
      <c r="K59" s="569"/>
      <c r="L59" s="570"/>
      <c r="M59" s="571"/>
      <c r="N59" s="347"/>
      <c r="O59" s="173"/>
    </row>
    <row r="60" spans="1:15" s="143" customFormat="1" ht="33.75" customHeight="1" outlineLevel="1">
      <c r="A60" s="266" t="s">
        <v>129</v>
      </c>
      <c r="B60" s="572" t="s">
        <v>292</v>
      </c>
      <c r="C60" s="572"/>
      <c r="D60" s="572"/>
      <c r="E60" s="572"/>
      <c r="F60" s="572"/>
      <c r="G60" s="572"/>
      <c r="H60" s="572"/>
      <c r="I60" s="572"/>
      <c r="J60" s="572"/>
      <c r="K60" s="572"/>
      <c r="L60" s="573"/>
      <c r="M60" s="574"/>
      <c r="N60" s="348"/>
      <c r="O60" s="173"/>
    </row>
    <row r="61" spans="1:15" s="143" customFormat="1" ht="27.75" customHeight="1" outlineLevel="1">
      <c r="A61" s="261" t="s">
        <v>81</v>
      </c>
      <c r="B61" s="575" t="s">
        <v>193</v>
      </c>
      <c r="C61" s="576"/>
      <c r="D61" s="576"/>
      <c r="E61" s="576"/>
      <c r="F61" s="576"/>
      <c r="G61" s="576"/>
      <c r="H61" s="576"/>
      <c r="I61" s="576"/>
      <c r="J61" s="576"/>
      <c r="K61" s="576"/>
      <c r="L61" s="576"/>
      <c r="M61" s="577"/>
      <c r="N61" s="369"/>
      <c r="O61" s="173"/>
    </row>
    <row r="62" spans="1:15" s="143" customFormat="1" ht="45" customHeight="1" outlineLevel="1">
      <c r="A62" s="267" t="s">
        <v>110</v>
      </c>
      <c r="B62" s="268">
        <v>150</v>
      </c>
      <c r="C62" s="268">
        <v>150</v>
      </c>
      <c r="D62" s="268">
        <v>70</v>
      </c>
      <c r="E62" s="268">
        <v>70</v>
      </c>
      <c r="F62" s="268">
        <v>70</v>
      </c>
      <c r="G62" s="268">
        <v>70</v>
      </c>
      <c r="H62" s="269">
        <v>30</v>
      </c>
      <c r="I62" s="269">
        <v>0</v>
      </c>
      <c r="J62" s="269">
        <v>2143.3</v>
      </c>
      <c r="K62" s="269">
        <v>2143.3</v>
      </c>
      <c r="L62" s="361">
        <v>1918.4</v>
      </c>
      <c r="M62" s="270">
        <v>1918.4</v>
      </c>
      <c r="N62" s="357"/>
      <c r="O62" s="173"/>
    </row>
    <row r="63" spans="1:15" s="143" customFormat="1" ht="36.75" customHeight="1" outlineLevel="1">
      <c r="A63" s="259" t="s">
        <v>128</v>
      </c>
      <c r="B63" s="569" t="s">
        <v>293</v>
      </c>
      <c r="C63" s="569"/>
      <c r="D63" s="569"/>
      <c r="E63" s="569"/>
      <c r="F63" s="569"/>
      <c r="G63" s="569"/>
      <c r="H63" s="569"/>
      <c r="I63" s="569"/>
      <c r="J63" s="569"/>
      <c r="K63" s="569"/>
      <c r="L63" s="570"/>
      <c r="M63" s="571"/>
      <c r="N63" s="347"/>
      <c r="O63" s="173"/>
    </row>
    <row r="64" spans="1:15" s="143" customFormat="1" ht="28.5" customHeight="1" outlineLevel="1">
      <c r="A64" s="333" t="s">
        <v>129</v>
      </c>
      <c r="B64" s="572" t="s">
        <v>290</v>
      </c>
      <c r="C64" s="572"/>
      <c r="D64" s="572"/>
      <c r="E64" s="572"/>
      <c r="F64" s="572"/>
      <c r="G64" s="572"/>
      <c r="H64" s="572"/>
      <c r="I64" s="572"/>
      <c r="J64" s="572"/>
      <c r="K64" s="572"/>
      <c r="L64" s="573"/>
      <c r="M64" s="574"/>
      <c r="N64" s="348"/>
      <c r="O64" s="173"/>
    </row>
    <row r="65" spans="1:15" s="143" customFormat="1" ht="15" customHeight="1" outlineLevel="1">
      <c r="A65" s="261" t="s">
        <v>81</v>
      </c>
      <c r="B65" s="575" t="s">
        <v>193</v>
      </c>
      <c r="C65" s="576"/>
      <c r="D65" s="576"/>
      <c r="E65" s="576"/>
      <c r="F65" s="576"/>
      <c r="G65" s="576"/>
      <c r="H65" s="576"/>
      <c r="I65" s="576"/>
      <c r="J65" s="576"/>
      <c r="K65" s="576"/>
      <c r="L65" s="576"/>
      <c r="M65" s="577"/>
      <c r="N65" s="349"/>
      <c r="O65" s="173"/>
    </row>
    <row r="66" spans="1:15" s="143" customFormat="1" ht="42" customHeight="1" outlineLevel="1">
      <c r="A66" s="334" t="s">
        <v>110</v>
      </c>
      <c r="B66" s="271">
        <v>2</v>
      </c>
      <c r="C66" s="271">
        <v>8</v>
      </c>
      <c r="D66" s="271">
        <v>38</v>
      </c>
      <c r="E66" s="271">
        <v>38</v>
      </c>
      <c r="F66" s="271">
        <v>38</v>
      </c>
      <c r="G66" s="365">
        <v>38</v>
      </c>
      <c r="H66" s="335">
        <v>1015.93</v>
      </c>
      <c r="I66" s="335">
        <v>195.7</v>
      </c>
      <c r="J66" s="336">
        <v>482.2</v>
      </c>
      <c r="K66" s="335">
        <v>540.8</v>
      </c>
      <c r="L66" s="378">
        <v>482.2</v>
      </c>
      <c r="M66" s="335">
        <v>482.2</v>
      </c>
      <c r="N66" s="357"/>
      <c r="O66" s="274"/>
    </row>
    <row r="67" spans="1:15" s="143" customFormat="1" ht="45" customHeight="1">
      <c r="A67" s="259" t="s">
        <v>128</v>
      </c>
      <c r="B67" s="569" t="s">
        <v>295</v>
      </c>
      <c r="C67" s="569"/>
      <c r="D67" s="569"/>
      <c r="E67" s="569"/>
      <c r="F67" s="569"/>
      <c r="G67" s="569"/>
      <c r="H67" s="569"/>
      <c r="I67" s="569"/>
      <c r="J67" s="569"/>
      <c r="K67" s="569"/>
      <c r="L67" s="570"/>
      <c r="M67" s="571"/>
      <c r="N67" s="358"/>
      <c r="O67" s="275"/>
    </row>
    <row r="68" spans="1:15" s="152" customFormat="1" ht="27" customHeight="1" outlineLevel="2">
      <c r="A68" s="578" t="s">
        <v>129</v>
      </c>
      <c r="B68" s="572" t="s">
        <v>130</v>
      </c>
      <c r="C68" s="572"/>
      <c r="D68" s="572"/>
      <c r="E68" s="572"/>
      <c r="F68" s="572"/>
      <c r="G68" s="572"/>
      <c r="H68" s="572"/>
      <c r="I68" s="572"/>
      <c r="J68" s="572"/>
      <c r="K68" s="572"/>
      <c r="L68" s="573"/>
      <c r="M68" s="574"/>
      <c r="N68" s="142"/>
      <c r="O68" s="181"/>
    </row>
    <row r="69" spans="1:15" s="152" customFormat="1" ht="27" customHeight="1" outlineLevel="2">
      <c r="A69" s="579"/>
      <c r="B69" s="380"/>
      <c r="C69" s="381"/>
      <c r="D69" s="580" t="s">
        <v>294</v>
      </c>
      <c r="E69" s="580"/>
      <c r="F69" s="580"/>
      <c r="G69" s="580"/>
      <c r="H69" s="580"/>
      <c r="I69" s="580"/>
      <c r="J69" s="580"/>
      <c r="K69" s="580"/>
      <c r="L69" s="580"/>
      <c r="M69" s="581"/>
      <c r="N69" s="142"/>
      <c r="O69" s="181"/>
    </row>
    <row r="70" spans="1:15" s="143" customFormat="1" ht="15" outlineLevel="2">
      <c r="A70" s="379" t="s">
        <v>81</v>
      </c>
      <c r="B70" s="575" t="s">
        <v>193</v>
      </c>
      <c r="C70" s="576"/>
      <c r="D70" s="576"/>
      <c r="E70" s="576"/>
      <c r="F70" s="576"/>
      <c r="G70" s="576"/>
      <c r="H70" s="576"/>
      <c r="I70" s="576"/>
      <c r="J70" s="576"/>
      <c r="K70" s="576"/>
      <c r="L70" s="576"/>
      <c r="M70" s="577"/>
      <c r="N70" s="142"/>
      <c r="O70" s="173"/>
    </row>
    <row r="71" spans="1:14" s="143" customFormat="1" ht="29.25" customHeight="1" outlineLevel="2">
      <c r="A71" s="588" t="s">
        <v>110</v>
      </c>
      <c r="B71" s="365">
        <v>2</v>
      </c>
      <c r="C71" s="365">
        <v>8</v>
      </c>
      <c r="D71" s="365">
        <v>30</v>
      </c>
      <c r="E71" s="365">
        <v>38</v>
      </c>
      <c r="F71" s="365">
        <v>40</v>
      </c>
      <c r="G71" s="365">
        <v>42</v>
      </c>
      <c r="H71" s="335">
        <v>1015.93</v>
      </c>
      <c r="I71" s="335">
        <v>195.7</v>
      </c>
      <c r="J71" s="590">
        <v>101.6</v>
      </c>
      <c r="K71" s="592">
        <v>113.2</v>
      </c>
      <c r="L71" s="592">
        <v>101.6</v>
      </c>
      <c r="M71" s="592">
        <v>101.6</v>
      </c>
      <c r="N71" s="142"/>
    </row>
    <row r="72" spans="1:14" s="143" customFormat="1" ht="15" outlineLevel="2">
      <c r="A72" s="589"/>
      <c r="B72" s="382"/>
      <c r="C72" s="382"/>
      <c r="D72" s="382">
        <v>30</v>
      </c>
      <c r="E72" s="382">
        <v>70</v>
      </c>
      <c r="F72" s="382">
        <v>70</v>
      </c>
      <c r="G72" s="382">
        <v>70</v>
      </c>
      <c r="H72" s="382"/>
      <c r="I72" s="382"/>
      <c r="J72" s="591"/>
      <c r="K72" s="593"/>
      <c r="L72" s="593"/>
      <c r="M72" s="593"/>
      <c r="N72" s="142"/>
    </row>
    <row r="73" spans="1:14" s="143" customFormat="1" ht="15" outlineLevel="2">
      <c r="A73" s="142"/>
      <c r="B73" s="142"/>
      <c r="C73" s="142"/>
      <c r="D73" s="142"/>
      <c r="E73" s="142"/>
      <c r="F73" s="142"/>
      <c r="G73" s="142"/>
      <c r="H73" s="142"/>
      <c r="I73" s="142"/>
      <c r="J73" s="195"/>
      <c r="K73" s="142"/>
      <c r="L73" s="142"/>
      <c r="M73" s="142"/>
      <c r="N73" s="142"/>
    </row>
    <row r="76" spans="1:14" s="155" customFormat="1" ht="15.7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</row>
  </sheetData>
  <sheetProtection/>
  <mergeCells count="65">
    <mergeCell ref="B65:M65"/>
    <mergeCell ref="B29:M29"/>
    <mergeCell ref="J1:M2"/>
    <mergeCell ref="A4:M4"/>
    <mergeCell ref="A5:M5"/>
    <mergeCell ref="A7:A8"/>
    <mergeCell ref="B7:F7"/>
    <mergeCell ref="B10:M10"/>
    <mergeCell ref="H7:M7"/>
    <mergeCell ref="B14:M14"/>
    <mergeCell ref="B15:M15"/>
    <mergeCell ref="B11:M11"/>
    <mergeCell ref="A23:A24"/>
    <mergeCell ref="B18:M18"/>
    <mergeCell ref="B12:M12"/>
    <mergeCell ref="B22:M22"/>
    <mergeCell ref="A15:A17"/>
    <mergeCell ref="D16:M16"/>
    <mergeCell ref="D17:M17"/>
    <mergeCell ref="A19:A21"/>
    <mergeCell ref="A71:A72"/>
    <mergeCell ref="J71:J72"/>
    <mergeCell ref="K71:K72"/>
    <mergeCell ref="L71:L72"/>
    <mergeCell ref="M71:M72"/>
    <mergeCell ref="B31:M31"/>
    <mergeCell ref="B37:M37"/>
    <mergeCell ref="B32:M32"/>
    <mergeCell ref="B55:M55"/>
    <mergeCell ref="B56:M56"/>
    <mergeCell ref="B68:M68"/>
    <mergeCell ref="B70:M70"/>
    <mergeCell ref="A68:A69"/>
    <mergeCell ref="D69:M69"/>
    <mergeCell ref="B35:M35"/>
    <mergeCell ref="B36:M36"/>
    <mergeCell ref="A51:A52"/>
    <mergeCell ref="B51:M52"/>
    <mergeCell ref="B57:M57"/>
    <mergeCell ref="B59:M59"/>
    <mergeCell ref="B49:M49"/>
    <mergeCell ref="B50:M50"/>
    <mergeCell ref="B67:M67"/>
    <mergeCell ref="B40:M40"/>
    <mergeCell ref="B39:M39"/>
    <mergeCell ref="B41:M42"/>
    <mergeCell ref="B60:M60"/>
    <mergeCell ref="B61:M61"/>
    <mergeCell ref="B63:M63"/>
    <mergeCell ref="B64:M64"/>
    <mergeCell ref="A46:A47"/>
    <mergeCell ref="B46:M47"/>
    <mergeCell ref="A41:A42"/>
    <mergeCell ref="B33:M33"/>
    <mergeCell ref="B25:M25"/>
    <mergeCell ref="B23:M23"/>
    <mergeCell ref="J19:J21"/>
    <mergeCell ref="K19:K21"/>
    <mergeCell ref="L19:L21"/>
    <mergeCell ref="M19:M21"/>
    <mergeCell ref="B44:M44"/>
    <mergeCell ref="B45:M45"/>
    <mergeCell ref="B24:M24"/>
    <mergeCell ref="B28:M28"/>
    <mergeCell ref="B27:M27"/>
  </mergeCells>
  <printOptions/>
  <pageMargins left="0.25" right="0.25" top="0.6570833333333334" bottom="0.39608333333333334" header="0.3" footer="0.3"/>
  <pageSetup horizontalDpi="180" verticalDpi="180" orientation="landscape" paperSize="9" scale="98" r:id="rId1"/>
  <rowBreaks count="4" manualBreakCount="4">
    <brk id="21" max="255" man="1"/>
    <brk id="34" max="255" man="1"/>
    <brk id="53" max="255" man="1"/>
    <brk id="6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="75" zoomScaleNormal="85" zoomScaleSheetLayoutView="75" zoomScalePageLayoutView="0" workbookViewId="0" topLeftCell="A1">
      <selection activeCell="M19" sqref="M19"/>
    </sheetView>
  </sheetViews>
  <sheetFormatPr defaultColWidth="9.140625" defaultRowHeight="15"/>
  <cols>
    <col min="1" max="1" width="9.28125" style="160" bestFit="1" customWidth="1"/>
    <col min="2" max="2" width="47.7109375" style="160" customWidth="1"/>
    <col min="3" max="3" width="11.28125" style="160" customWidth="1"/>
    <col min="4" max="4" width="9.7109375" style="160" customWidth="1"/>
    <col min="5" max="5" width="9.8515625" style="160" customWidth="1"/>
    <col min="6" max="6" width="11.140625" style="160" customWidth="1"/>
    <col min="7" max="7" width="11.421875" style="160" customWidth="1"/>
    <col min="8" max="8" width="11.140625" style="160" customWidth="1"/>
    <col min="9" max="9" width="11.00390625" style="160" customWidth="1"/>
    <col min="10" max="10" width="11.57421875" style="160" customWidth="1"/>
    <col min="11" max="11" width="10.8515625" style="160" customWidth="1"/>
    <col min="12" max="12" width="11.140625" style="160" customWidth="1"/>
    <col min="13" max="14" width="11.7109375" style="160" customWidth="1"/>
    <col min="15" max="15" width="11.28125" style="160" customWidth="1"/>
    <col min="16" max="16384" width="9.140625" style="160" customWidth="1"/>
  </cols>
  <sheetData>
    <row r="1" spans="1:15" ht="99.75" customHeight="1">
      <c r="A1" s="170"/>
      <c r="B1" s="170"/>
      <c r="C1" s="171"/>
      <c r="D1" s="629"/>
      <c r="E1" s="629"/>
      <c r="F1" s="629"/>
      <c r="G1" s="629"/>
      <c r="J1" s="629" t="s">
        <v>242</v>
      </c>
      <c r="K1" s="629"/>
      <c r="L1" s="629"/>
      <c r="M1" s="629"/>
      <c r="N1" s="629"/>
      <c r="O1" s="629"/>
    </row>
    <row r="2" spans="1:13" ht="6" customHeight="1">
      <c r="A2" s="170"/>
      <c r="B2" s="170"/>
      <c r="C2" s="171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5" ht="23.25" customHeight="1">
      <c r="A3" s="628" t="s">
        <v>156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1:13" ht="6" customHeight="1">
      <c r="A4" s="170"/>
      <c r="B4" s="170"/>
      <c r="C4" s="171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5" ht="37.5" customHeight="1">
      <c r="A5" s="623"/>
      <c r="B5" s="623" t="s">
        <v>50</v>
      </c>
      <c r="C5" s="623" t="s">
        <v>49</v>
      </c>
      <c r="D5" s="623" t="s">
        <v>48</v>
      </c>
      <c r="E5" s="623" t="s">
        <v>47</v>
      </c>
      <c r="F5" s="625" t="s">
        <v>155</v>
      </c>
      <c r="G5" s="627"/>
      <c r="H5" s="625" t="s">
        <v>154</v>
      </c>
      <c r="I5" s="626"/>
      <c r="J5" s="626"/>
      <c r="K5" s="626"/>
      <c r="L5" s="626"/>
      <c r="M5" s="626"/>
      <c r="N5" s="626"/>
      <c r="O5" s="627"/>
    </row>
    <row r="6" spans="1:15" ht="37.5">
      <c r="A6" s="624"/>
      <c r="B6" s="624"/>
      <c r="C6" s="624"/>
      <c r="D6" s="624"/>
      <c r="E6" s="624"/>
      <c r="F6" s="164" t="s">
        <v>46</v>
      </c>
      <c r="G6" s="164" t="s">
        <v>45</v>
      </c>
      <c r="H6" s="164" t="s">
        <v>153</v>
      </c>
      <c r="I6" s="164" t="s">
        <v>152</v>
      </c>
      <c r="J6" s="164" t="s">
        <v>151</v>
      </c>
      <c r="K6" s="164" t="s">
        <v>150</v>
      </c>
      <c r="L6" s="164" t="s">
        <v>149</v>
      </c>
      <c r="M6" s="164" t="s">
        <v>148</v>
      </c>
      <c r="N6" s="164" t="s">
        <v>147</v>
      </c>
      <c r="O6" s="164" t="s">
        <v>146</v>
      </c>
    </row>
    <row r="7" spans="1:15" ht="42.75" customHeight="1">
      <c r="A7" s="166">
        <v>1</v>
      </c>
      <c r="B7" s="632" t="s">
        <v>145</v>
      </c>
      <c r="C7" s="633"/>
      <c r="D7" s="633"/>
      <c r="E7" s="633"/>
      <c r="F7" s="633"/>
      <c r="G7" s="634"/>
      <c r="H7" s="166"/>
      <c r="I7" s="166"/>
      <c r="J7" s="166"/>
      <c r="K7" s="166"/>
      <c r="L7" s="166"/>
      <c r="M7" s="166"/>
      <c r="N7" s="166"/>
      <c r="O7" s="166"/>
    </row>
    <row r="8" spans="1:15" ht="80.25" customHeight="1">
      <c r="A8" s="164" t="s">
        <v>144</v>
      </c>
      <c r="B8" s="166" t="s">
        <v>68</v>
      </c>
      <c r="C8" s="164" t="s">
        <v>5</v>
      </c>
      <c r="D8" s="165">
        <v>25.5</v>
      </c>
      <c r="E8" s="165">
        <v>27</v>
      </c>
      <c r="F8" s="165">
        <v>30</v>
      </c>
      <c r="G8" s="165">
        <v>30</v>
      </c>
      <c r="H8" s="169">
        <v>30.2</v>
      </c>
      <c r="I8" s="169">
        <v>30.2</v>
      </c>
      <c r="J8" s="169">
        <v>30.2</v>
      </c>
      <c r="K8" s="169">
        <v>30.2</v>
      </c>
      <c r="L8" s="169">
        <v>30.2</v>
      </c>
      <c r="M8" s="169">
        <v>30.2</v>
      </c>
      <c r="N8" s="169">
        <v>30.2</v>
      </c>
      <c r="O8" s="169">
        <v>30.2</v>
      </c>
    </row>
    <row r="9" spans="1:15" ht="92.25" customHeight="1">
      <c r="A9" s="164" t="s">
        <v>143</v>
      </c>
      <c r="B9" s="166" t="s">
        <v>69</v>
      </c>
      <c r="C9" s="164" t="s">
        <v>141</v>
      </c>
      <c r="D9" s="165">
        <v>701</v>
      </c>
      <c r="E9" s="165">
        <v>701</v>
      </c>
      <c r="F9" s="165">
        <v>710</v>
      </c>
      <c r="G9" s="165">
        <v>715</v>
      </c>
      <c r="H9" s="163">
        <v>715</v>
      </c>
      <c r="I9" s="163">
        <v>720</v>
      </c>
      <c r="J9" s="163">
        <v>720</v>
      </c>
      <c r="K9" s="163">
        <v>720</v>
      </c>
      <c r="L9" s="163">
        <v>720</v>
      </c>
      <c r="M9" s="163">
        <v>720</v>
      </c>
      <c r="N9" s="163">
        <v>720</v>
      </c>
      <c r="O9" s="163">
        <v>720</v>
      </c>
    </row>
    <row r="10" spans="1:16" ht="40.5" customHeight="1">
      <c r="A10" s="164" t="s">
        <v>142</v>
      </c>
      <c r="B10" s="166" t="s">
        <v>139</v>
      </c>
      <c r="C10" s="164" t="s">
        <v>3</v>
      </c>
      <c r="D10" s="165">
        <v>8</v>
      </c>
      <c r="E10" s="165">
        <v>8</v>
      </c>
      <c r="F10" s="165">
        <v>10</v>
      </c>
      <c r="G10" s="165">
        <v>10</v>
      </c>
      <c r="H10" s="163">
        <v>10</v>
      </c>
      <c r="I10" s="163">
        <v>10</v>
      </c>
      <c r="J10" s="163">
        <v>10</v>
      </c>
      <c r="K10" s="163">
        <v>10</v>
      </c>
      <c r="L10" s="163">
        <v>10</v>
      </c>
      <c r="M10" s="163">
        <v>10</v>
      </c>
      <c r="N10" s="163">
        <v>10</v>
      </c>
      <c r="O10" s="163">
        <v>10</v>
      </c>
      <c r="P10" s="167"/>
    </row>
    <row r="11" spans="1:16" ht="77.25" customHeight="1">
      <c r="A11" s="164" t="s">
        <v>140</v>
      </c>
      <c r="B11" s="166" t="s">
        <v>29</v>
      </c>
      <c r="C11" s="164" t="s">
        <v>28</v>
      </c>
      <c r="D11" s="165">
        <v>15</v>
      </c>
      <c r="E11" s="165">
        <v>16</v>
      </c>
      <c r="F11" s="165">
        <v>16</v>
      </c>
      <c r="G11" s="165">
        <v>18</v>
      </c>
      <c r="H11" s="163">
        <v>20</v>
      </c>
      <c r="I11" s="163">
        <v>20</v>
      </c>
      <c r="J11" s="163">
        <v>20</v>
      </c>
      <c r="K11" s="163">
        <v>20</v>
      </c>
      <c r="L11" s="163">
        <v>20</v>
      </c>
      <c r="M11" s="163">
        <v>20</v>
      </c>
      <c r="N11" s="168">
        <v>20</v>
      </c>
      <c r="O11" s="163">
        <v>20</v>
      </c>
      <c r="P11" s="167"/>
    </row>
    <row r="12" spans="1:15" ht="112.5" customHeight="1">
      <c r="A12" s="164" t="s">
        <v>138</v>
      </c>
      <c r="B12" s="166" t="s">
        <v>31</v>
      </c>
      <c r="C12" s="164" t="s">
        <v>5</v>
      </c>
      <c r="D12" s="165">
        <v>34</v>
      </c>
      <c r="E12" s="165">
        <v>36</v>
      </c>
      <c r="F12" s="165">
        <v>36</v>
      </c>
      <c r="G12" s="165">
        <v>40</v>
      </c>
      <c r="H12" s="163">
        <v>40</v>
      </c>
      <c r="I12" s="163">
        <v>40</v>
      </c>
      <c r="J12" s="163">
        <v>40</v>
      </c>
      <c r="K12" s="163">
        <v>40</v>
      </c>
      <c r="L12" s="163">
        <v>40</v>
      </c>
      <c r="M12" s="163">
        <v>40</v>
      </c>
      <c r="N12" s="163">
        <v>40</v>
      </c>
      <c r="O12" s="163">
        <v>40</v>
      </c>
    </row>
    <row r="13" spans="1:15" ht="75">
      <c r="A13" s="164" t="s">
        <v>137</v>
      </c>
      <c r="B13" s="199" t="s">
        <v>32</v>
      </c>
      <c r="C13" s="164" t="s">
        <v>5</v>
      </c>
      <c r="D13" s="163">
        <v>14</v>
      </c>
      <c r="E13" s="163">
        <v>15</v>
      </c>
      <c r="F13" s="163">
        <v>15</v>
      </c>
      <c r="G13" s="163">
        <v>17</v>
      </c>
      <c r="H13" s="163">
        <v>18</v>
      </c>
      <c r="I13" s="163">
        <v>18</v>
      </c>
      <c r="J13" s="163">
        <v>18</v>
      </c>
      <c r="K13" s="163">
        <v>18</v>
      </c>
      <c r="L13" s="163">
        <v>18</v>
      </c>
      <c r="M13" s="163">
        <v>18</v>
      </c>
      <c r="N13" s="163">
        <v>18</v>
      </c>
      <c r="O13" s="163">
        <v>18</v>
      </c>
    </row>
    <row r="14" spans="1:15" ht="18.75" hidden="1">
      <c r="A14" s="200"/>
      <c r="B14" s="201"/>
      <c r="C14" s="200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</row>
    <row r="15" spans="1:15" ht="18.75" hidden="1">
      <c r="A15" s="200"/>
      <c r="B15" s="201"/>
      <c r="C15" s="200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</row>
    <row r="16" spans="1:15" ht="18.75" hidden="1">
      <c r="A16" s="200"/>
      <c r="B16" s="201"/>
      <c r="C16" s="200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</row>
    <row r="17" spans="1:15" ht="18.75" hidden="1">
      <c r="A17" s="200"/>
      <c r="B17" s="201"/>
      <c r="C17" s="200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</row>
    <row r="18" spans="1:15" ht="13.5" customHeight="1">
      <c r="A18" s="200"/>
      <c r="B18" s="201"/>
      <c r="C18" s="200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</row>
    <row r="20" spans="1:14" s="161" customFormat="1" ht="36.75" customHeight="1">
      <c r="A20" s="630" t="s">
        <v>84</v>
      </c>
      <c r="B20" s="630"/>
      <c r="C20" s="630"/>
      <c r="D20" s="162"/>
      <c r="E20" s="162"/>
      <c r="F20" s="631"/>
      <c r="G20" s="631"/>
      <c r="H20" s="631"/>
      <c r="I20" s="631"/>
      <c r="J20" s="631"/>
      <c r="K20" s="631"/>
      <c r="L20" s="631" t="s">
        <v>53</v>
      </c>
      <c r="M20" s="631"/>
      <c r="N20" s="631"/>
    </row>
    <row r="29" ht="138.75" customHeight="1"/>
    <row r="31" ht="78.75" customHeight="1"/>
    <row r="43" ht="151.5" customHeight="1"/>
    <row r="49" ht="61.5" customHeight="1"/>
    <row r="53" ht="99.75" customHeight="1"/>
    <row r="54" ht="114.75" customHeight="1"/>
  </sheetData>
  <sheetProtection/>
  <mergeCells count="15">
    <mergeCell ref="A20:C20"/>
    <mergeCell ref="F20:H20"/>
    <mergeCell ref="I20:K20"/>
    <mergeCell ref="L20:N20"/>
    <mergeCell ref="D1:G1"/>
    <mergeCell ref="B7:G7"/>
    <mergeCell ref="A5:A6"/>
    <mergeCell ref="E5:E6"/>
    <mergeCell ref="F5:G5"/>
    <mergeCell ref="B5:B6"/>
    <mergeCell ref="C5:C6"/>
    <mergeCell ref="D5:D6"/>
    <mergeCell ref="H5:O5"/>
    <mergeCell ref="A3:O3"/>
    <mergeCell ref="J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9" sqref="M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50" zoomScaleNormal="50" zoomScaleSheetLayoutView="50" zoomScalePageLayoutView="0" workbookViewId="0" topLeftCell="A1">
      <selection activeCell="M19" sqref="M19"/>
    </sheetView>
  </sheetViews>
  <sheetFormatPr defaultColWidth="11.57421875" defaultRowHeight="15"/>
  <cols>
    <col min="1" max="1" width="11.57421875" style="21" customWidth="1"/>
    <col min="2" max="2" width="65.7109375" style="20" customWidth="1"/>
    <col min="3" max="3" width="17.140625" style="20" customWidth="1"/>
    <col min="4" max="4" width="16.57421875" style="20" customWidth="1"/>
    <col min="5" max="5" width="22.140625" style="20" customWidth="1"/>
    <col min="6" max="6" width="8.421875" style="20" customWidth="1"/>
    <col min="7" max="7" width="8.8515625" style="20" customWidth="1"/>
    <col min="8" max="8" width="9.140625" style="20" customWidth="1"/>
    <col min="9" max="9" width="9.7109375" style="20" customWidth="1"/>
    <col min="10" max="10" width="10.421875" style="20" customWidth="1"/>
    <col min="11" max="12" width="11.57421875" style="20" customWidth="1"/>
    <col min="13" max="13" width="29.00390625" style="20" customWidth="1"/>
    <col min="14" max="16384" width="11.57421875" style="20" customWidth="1"/>
  </cols>
  <sheetData>
    <row r="1" spans="1:5" ht="12.75">
      <c r="A1" s="44"/>
      <c r="B1" s="43"/>
      <c r="C1" s="43"/>
      <c r="D1" s="43"/>
      <c r="E1" s="43"/>
    </row>
    <row r="2" spans="1:9" ht="20.25" customHeight="1">
      <c r="A2" s="23"/>
      <c r="B2" s="40"/>
      <c r="C2" s="40"/>
      <c r="D2" s="40"/>
      <c r="E2" s="40"/>
      <c r="F2" s="42"/>
      <c r="G2" s="436" t="s">
        <v>229</v>
      </c>
      <c r="H2" s="436"/>
      <c r="I2" s="436"/>
    </row>
    <row r="3" spans="1:9" ht="102.75" customHeight="1">
      <c r="A3" s="23"/>
      <c r="B3" s="40"/>
      <c r="C3" s="40"/>
      <c r="D3" s="40"/>
      <c r="E3" s="40"/>
      <c r="F3" s="42"/>
      <c r="G3" s="436"/>
      <c r="H3" s="436"/>
      <c r="I3" s="436"/>
    </row>
    <row r="4" spans="1:7" ht="20.25">
      <c r="A4" s="23"/>
      <c r="B4" s="40"/>
      <c r="C4" s="40"/>
      <c r="D4" s="40"/>
      <c r="E4" s="40"/>
      <c r="F4" s="41"/>
      <c r="G4" s="41"/>
    </row>
    <row r="5" spans="1:9" ht="23.25" customHeight="1">
      <c r="A5" s="437" t="s">
        <v>230</v>
      </c>
      <c r="B5" s="437"/>
      <c r="C5" s="437"/>
      <c r="D5" s="437"/>
      <c r="E5" s="437"/>
      <c r="F5" s="437"/>
      <c r="G5" s="437"/>
      <c r="H5" s="437"/>
      <c r="I5" s="437"/>
    </row>
    <row r="6" spans="1:6" ht="20.25">
      <c r="A6" s="23"/>
      <c r="B6" s="40"/>
      <c r="C6" s="40"/>
      <c r="D6" s="40"/>
      <c r="E6" s="40"/>
      <c r="F6" s="22"/>
    </row>
    <row r="7" spans="1:10" s="36" customFormat="1" ht="20.25" customHeight="1">
      <c r="A7" s="438" t="s">
        <v>41</v>
      </c>
      <c r="B7" s="433" t="s">
        <v>40</v>
      </c>
      <c r="C7" s="433" t="s">
        <v>24</v>
      </c>
      <c r="D7" s="439" t="s">
        <v>39</v>
      </c>
      <c r="E7" s="433" t="s">
        <v>23</v>
      </c>
      <c r="F7" s="433">
        <v>2013</v>
      </c>
      <c r="G7" s="433">
        <v>2014</v>
      </c>
      <c r="H7" s="441">
        <v>2015</v>
      </c>
      <c r="I7" s="433">
        <v>2016</v>
      </c>
      <c r="J7" s="433">
        <v>2017</v>
      </c>
    </row>
    <row r="8" spans="1:10" s="36" customFormat="1" ht="72.75" customHeight="1">
      <c r="A8" s="438"/>
      <c r="B8" s="433"/>
      <c r="C8" s="433"/>
      <c r="D8" s="440"/>
      <c r="E8" s="433"/>
      <c r="F8" s="433"/>
      <c r="G8" s="433"/>
      <c r="H8" s="441"/>
      <c r="I8" s="433"/>
      <c r="J8" s="433"/>
    </row>
    <row r="9" spans="1:10" s="36" customFormat="1" ht="60" customHeight="1">
      <c r="A9" s="39"/>
      <c r="B9" s="196" t="s">
        <v>38</v>
      </c>
      <c r="C9" s="434" t="s">
        <v>206</v>
      </c>
      <c r="D9" s="435"/>
      <c r="E9" s="435"/>
      <c r="F9" s="435"/>
      <c r="G9" s="435"/>
      <c r="H9" s="435"/>
      <c r="I9" s="435"/>
      <c r="J9" s="435"/>
    </row>
    <row r="10" spans="1:10" s="36" customFormat="1" ht="36" customHeight="1">
      <c r="A10" s="37"/>
      <c r="B10" s="38" t="s">
        <v>37</v>
      </c>
      <c r="C10" s="276"/>
      <c r="D10" s="276"/>
      <c r="E10" s="276"/>
      <c r="F10" s="276"/>
      <c r="G10" s="276"/>
      <c r="H10" s="276"/>
      <c r="I10" s="276"/>
      <c r="J10" s="276"/>
    </row>
    <row r="11" spans="1:10" ht="79.5" customHeight="1">
      <c r="A11" s="29" t="s">
        <v>16</v>
      </c>
      <c r="B11" s="35" t="s">
        <v>36</v>
      </c>
      <c r="C11" s="25" t="s">
        <v>28</v>
      </c>
      <c r="D11" s="33"/>
      <c r="E11" s="25" t="s">
        <v>27</v>
      </c>
      <c r="F11" s="32">
        <v>35</v>
      </c>
      <c r="G11" s="32">
        <v>90</v>
      </c>
      <c r="H11" s="32">
        <v>100</v>
      </c>
      <c r="I11" s="32">
        <v>100</v>
      </c>
      <c r="J11" s="32">
        <v>100</v>
      </c>
    </row>
    <row r="12" spans="1:10" ht="94.5" customHeight="1">
      <c r="A12" s="29" t="s">
        <v>13</v>
      </c>
      <c r="B12" s="34" t="s">
        <v>35</v>
      </c>
      <c r="C12" s="25" t="s">
        <v>3</v>
      </c>
      <c r="D12" s="33"/>
      <c r="E12" s="25" t="s">
        <v>27</v>
      </c>
      <c r="F12" s="32">
        <v>50</v>
      </c>
      <c r="G12" s="32">
        <v>60</v>
      </c>
      <c r="H12" s="32">
        <v>60</v>
      </c>
      <c r="I12" s="32">
        <v>100</v>
      </c>
      <c r="J12" s="32">
        <v>100</v>
      </c>
    </row>
    <row r="13" spans="1:10" ht="172.5" customHeight="1">
      <c r="A13" s="29" t="s">
        <v>11</v>
      </c>
      <c r="B13" s="31" t="s">
        <v>34</v>
      </c>
      <c r="C13" s="26" t="s">
        <v>5</v>
      </c>
      <c r="D13" s="26"/>
      <c r="E13" s="25" t="s">
        <v>30</v>
      </c>
      <c r="F13" s="24">
        <v>9</v>
      </c>
      <c r="G13" s="24">
        <v>10</v>
      </c>
      <c r="H13" s="24">
        <v>12</v>
      </c>
      <c r="I13" s="24">
        <v>13</v>
      </c>
      <c r="J13" s="24">
        <v>13</v>
      </c>
    </row>
    <row r="14" spans="1:10" ht="93" customHeight="1">
      <c r="A14" s="29" t="s">
        <v>9</v>
      </c>
      <c r="B14" s="31" t="s">
        <v>33</v>
      </c>
      <c r="C14" s="26" t="s">
        <v>5</v>
      </c>
      <c r="D14" s="26"/>
      <c r="E14" s="25" t="s">
        <v>30</v>
      </c>
      <c r="F14" s="30">
        <v>0.6</v>
      </c>
      <c r="G14" s="30">
        <v>0.8</v>
      </c>
      <c r="H14" s="30">
        <v>1.1</v>
      </c>
      <c r="I14" s="30">
        <v>1.2</v>
      </c>
      <c r="J14" s="30">
        <v>1.2</v>
      </c>
    </row>
    <row r="15" spans="1:10" ht="87" customHeight="1">
      <c r="A15" s="29" t="s">
        <v>7</v>
      </c>
      <c r="B15" s="28" t="s">
        <v>32</v>
      </c>
      <c r="C15" s="26" t="s">
        <v>5</v>
      </c>
      <c r="D15" s="26"/>
      <c r="E15" s="25" t="s">
        <v>30</v>
      </c>
      <c r="F15" s="24">
        <v>14</v>
      </c>
      <c r="G15" s="24">
        <v>15</v>
      </c>
      <c r="H15" s="24">
        <v>15</v>
      </c>
      <c r="I15" s="24">
        <v>17</v>
      </c>
      <c r="J15" s="24">
        <v>17</v>
      </c>
    </row>
    <row r="16" spans="1:10" ht="118.5" customHeight="1">
      <c r="A16" s="29" t="s">
        <v>189</v>
      </c>
      <c r="B16" s="28" t="s">
        <v>31</v>
      </c>
      <c r="C16" s="26" t="s">
        <v>5</v>
      </c>
      <c r="D16" s="26"/>
      <c r="E16" s="25" t="s">
        <v>30</v>
      </c>
      <c r="F16" s="24">
        <v>34</v>
      </c>
      <c r="G16" s="24">
        <v>36</v>
      </c>
      <c r="H16" s="24">
        <v>36</v>
      </c>
      <c r="I16" s="24">
        <v>40</v>
      </c>
      <c r="J16" s="24">
        <v>40</v>
      </c>
    </row>
    <row r="17" spans="1:10" ht="86.25" customHeight="1">
      <c r="A17" s="29" t="s">
        <v>190</v>
      </c>
      <c r="B17" s="27" t="s">
        <v>29</v>
      </c>
      <c r="C17" s="26" t="s">
        <v>28</v>
      </c>
      <c r="D17" s="26"/>
      <c r="E17" s="25" t="s">
        <v>27</v>
      </c>
      <c r="F17" s="24">
        <v>15</v>
      </c>
      <c r="G17" s="24">
        <v>16</v>
      </c>
      <c r="H17" s="24">
        <v>16</v>
      </c>
      <c r="I17" s="24">
        <v>18</v>
      </c>
      <c r="J17" s="24">
        <v>18</v>
      </c>
    </row>
    <row r="18" s="189" customFormat="1" ht="12.75" customHeight="1"/>
    <row r="19" s="189" customFormat="1" ht="12.75" customHeight="1"/>
    <row r="20" spans="1:8" s="189" customFormat="1" ht="36.75" customHeight="1">
      <c r="A20" s="431" t="s">
        <v>84</v>
      </c>
      <c r="B20" s="431"/>
      <c r="C20" s="190"/>
      <c r="D20" s="190"/>
      <c r="E20" s="190"/>
      <c r="G20" s="432" t="s">
        <v>85</v>
      </c>
      <c r="H20" s="432"/>
    </row>
  </sheetData>
  <sheetProtection/>
  <mergeCells count="15">
    <mergeCell ref="H7:H8"/>
    <mergeCell ref="G7:G8"/>
    <mergeCell ref="F7:F8"/>
    <mergeCell ref="C7:C8"/>
    <mergeCell ref="E7:E8"/>
    <mergeCell ref="A20:B20"/>
    <mergeCell ref="G20:H20"/>
    <mergeCell ref="J7:J8"/>
    <mergeCell ref="C9:J9"/>
    <mergeCell ref="G2:I3"/>
    <mergeCell ref="A5:I5"/>
    <mergeCell ref="A7:A8"/>
    <mergeCell ref="B7:B8"/>
    <mergeCell ref="D7:D8"/>
    <mergeCell ref="I7:I8"/>
  </mergeCells>
  <printOptions/>
  <pageMargins left="0.35433070866141736" right="0.15748031496062992" top="0.2362204724409449" bottom="0.2755905511811024" header="0.15748031496062992" footer="0.15748031496062992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zoomScalePageLayoutView="0" workbookViewId="0" topLeftCell="A1">
      <selection activeCell="M19" sqref="M19"/>
    </sheetView>
  </sheetViews>
  <sheetFormatPr defaultColWidth="9.140625" defaultRowHeight="15"/>
  <cols>
    <col min="1" max="1" width="4.8515625" style="1" customWidth="1"/>
    <col min="2" max="2" width="38.421875" style="1" customWidth="1"/>
    <col min="3" max="3" width="13.421875" style="1" customWidth="1"/>
    <col min="4" max="4" width="17.8515625" style="1" customWidth="1"/>
    <col min="5" max="5" width="10.7109375" style="1" customWidth="1"/>
    <col min="6" max="6" width="11.140625" style="1" customWidth="1"/>
    <col min="7" max="7" width="10.57421875" style="1" customWidth="1"/>
    <col min="8" max="8" width="10.8515625" style="1" customWidth="1"/>
    <col min="9" max="16384" width="9.140625" style="1" customWidth="1"/>
  </cols>
  <sheetData>
    <row r="1" spans="6:8" s="14" customFormat="1" ht="54.75" customHeight="1">
      <c r="F1" s="426" t="s">
        <v>181</v>
      </c>
      <c r="G1" s="426"/>
      <c r="H1" s="426"/>
    </row>
    <row r="2" spans="1:8" ht="3.75" customHeight="1">
      <c r="A2" s="429"/>
      <c r="B2" s="429"/>
      <c r="C2" s="429"/>
      <c r="D2" s="429"/>
      <c r="E2" s="429"/>
      <c r="F2" s="429"/>
      <c r="G2" s="429"/>
      <c r="H2" s="429"/>
    </row>
    <row r="3" spans="1:9" ht="29.25" customHeight="1">
      <c r="A3" s="443" t="s">
        <v>177</v>
      </c>
      <c r="B3" s="443"/>
      <c r="C3" s="443"/>
      <c r="D3" s="443"/>
      <c r="E3" s="443"/>
      <c r="F3" s="443"/>
      <c r="G3" s="443"/>
      <c r="H3" s="443"/>
      <c r="I3" s="443"/>
    </row>
    <row r="4" ht="10.5" customHeight="1">
      <c r="I4" s="19"/>
    </row>
    <row r="5" spans="1:9" s="18" customFormat="1" ht="15" customHeight="1">
      <c r="A5" s="424" t="s">
        <v>26</v>
      </c>
      <c r="B5" s="424" t="s">
        <v>25</v>
      </c>
      <c r="C5" s="425" t="s">
        <v>24</v>
      </c>
      <c r="D5" s="425" t="s">
        <v>23</v>
      </c>
      <c r="E5" s="425" t="s">
        <v>22</v>
      </c>
      <c r="F5" s="425" t="s">
        <v>21</v>
      </c>
      <c r="G5" s="425" t="s">
        <v>20</v>
      </c>
      <c r="H5" s="425" t="s">
        <v>19</v>
      </c>
      <c r="I5" s="425" t="s">
        <v>227</v>
      </c>
    </row>
    <row r="6" spans="1:9" s="18" customFormat="1" ht="31.5" customHeight="1">
      <c r="A6" s="424"/>
      <c r="B6" s="424"/>
      <c r="C6" s="425"/>
      <c r="D6" s="425"/>
      <c r="E6" s="425" t="s">
        <v>18</v>
      </c>
      <c r="F6" s="425" t="s">
        <v>18</v>
      </c>
      <c r="G6" s="425" t="s">
        <v>18</v>
      </c>
      <c r="H6" s="425" t="s">
        <v>18</v>
      </c>
      <c r="I6" s="425" t="s">
        <v>18</v>
      </c>
    </row>
    <row r="7" spans="1:9" s="18" customFormat="1" ht="25.5" customHeight="1">
      <c r="A7" s="11"/>
      <c r="B7" s="11" t="s">
        <v>17</v>
      </c>
      <c r="C7" s="427" t="s">
        <v>178</v>
      </c>
      <c r="D7" s="428"/>
      <c r="E7" s="428"/>
      <c r="F7" s="428"/>
      <c r="G7" s="428"/>
      <c r="H7" s="428"/>
      <c r="I7" s="428"/>
    </row>
    <row r="8" spans="1:9" s="14" customFormat="1" ht="21" customHeight="1">
      <c r="A8" s="8"/>
      <c r="B8" s="17" t="s">
        <v>37</v>
      </c>
      <c r="C8" s="6"/>
      <c r="D8" s="6"/>
      <c r="E8" s="6"/>
      <c r="F8" s="6"/>
      <c r="G8" s="6"/>
      <c r="H8" s="6"/>
      <c r="I8" s="6"/>
    </row>
    <row r="9" spans="1:9" s="9" customFormat="1" ht="61.5" customHeight="1">
      <c r="A9" s="8" t="s">
        <v>16</v>
      </c>
      <c r="B9" s="12" t="s">
        <v>6</v>
      </c>
      <c r="C9" s="11" t="s">
        <v>5</v>
      </c>
      <c r="D9" s="5" t="s">
        <v>0</v>
      </c>
      <c r="E9" s="11">
        <v>0</v>
      </c>
      <c r="F9" s="11">
        <v>0.3</v>
      </c>
      <c r="G9" s="11">
        <v>0.3</v>
      </c>
      <c r="H9" s="13">
        <v>0.3</v>
      </c>
      <c r="I9" s="13">
        <v>0.3</v>
      </c>
    </row>
    <row r="10" spans="1:9" s="9" customFormat="1" ht="45" customHeight="1">
      <c r="A10" s="8" t="s">
        <v>13</v>
      </c>
      <c r="B10" s="12" t="s">
        <v>4</v>
      </c>
      <c r="C10" s="11" t="s">
        <v>3</v>
      </c>
      <c r="D10" s="5" t="s">
        <v>0</v>
      </c>
      <c r="E10" s="11">
        <v>3</v>
      </c>
      <c r="F10" s="11">
        <v>10</v>
      </c>
      <c r="G10" s="11">
        <v>12</v>
      </c>
      <c r="H10" s="10">
        <v>15</v>
      </c>
      <c r="I10" s="10">
        <v>15</v>
      </c>
    </row>
    <row r="11" spans="1:9" s="9" customFormat="1" ht="76.5" customHeight="1">
      <c r="A11" s="8" t="s">
        <v>11</v>
      </c>
      <c r="B11" s="12" t="s">
        <v>179</v>
      </c>
      <c r="C11" s="11" t="s">
        <v>180</v>
      </c>
      <c r="D11" s="5" t="s">
        <v>0</v>
      </c>
      <c r="E11" s="11">
        <v>701</v>
      </c>
      <c r="F11" s="11">
        <v>710</v>
      </c>
      <c r="G11" s="11">
        <v>715</v>
      </c>
      <c r="H11" s="10">
        <v>715</v>
      </c>
      <c r="I11" s="10">
        <v>715</v>
      </c>
    </row>
    <row r="12" spans="1:9" ht="31.5" customHeight="1">
      <c r="A12" s="8" t="s">
        <v>9</v>
      </c>
      <c r="B12" s="7" t="s">
        <v>70</v>
      </c>
      <c r="C12" s="6" t="s">
        <v>3</v>
      </c>
      <c r="D12" s="5" t="s">
        <v>0</v>
      </c>
      <c r="E12" s="77">
        <v>8</v>
      </c>
      <c r="F12" s="77">
        <v>8</v>
      </c>
      <c r="G12" s="77">
        <v>10</v>
      </c>
      <c r="H12" s="77">
        <v>10</v>
      </c>
      <c r="I12" s="77">
        <v>10</v>
      </c>
    </row>
    <row r="14" spans="2:8" ht="11.25" customHeight="1">
      <c r="B14" s="423"/>
      <c r="C14" s="423"/>
      <c r="D14" s="4"/>
      <c r="E14" s="4"/>
      <c r="F14" s="3"/>
      <c r="G14" s="3"/>
      <c r="H14" s="2"/>
    </row>
    <row r="15" spans="1:8" ht="29.25" customHeight="1">
      <c r="A15" s="421" t="s">
        <v>84</v>
      </c>
      <c r="B15" s="421"/>
      <c r="C15" s="421"/>
      <c r="D15" s="188"/>
      <c r="E15" s="442" t="s">
        <v>85</v>
      </c>
      <c r="F15" s="442"/>
      <c r="G15" s="442"/>
      <c r="H15" s="442"/>
    </row>
  </sheetData>
  <sheetProtection/>
  <mergeCells count="16">
    <mergeCell ref="F1:H1"/>
    <mergeCell ref="A2:H2"/>
    <mergeCell ref="A5:A6"/>
    <mergeCell ref="B5:B6"/>
    <mergeCell ref="C5:C6"/>
    <mergeCell ref="D5:D6"/>
    <mergeCell ref="E5:E6"/>
    <mergeCell ref="F5:F6"/>
    <mergeCell ref="A3:I3"/>
    <mergeCell ref="C7:I7"/>
    <mergeCell ref="I5:I6"/>
    <mergeCell ref="E15:H15"/>
    <mergeCell ref="A15:C15"/>
    <mergeCell ref="G5:G6"/>
    <mergeCell ref="H5:H6"/>
    <mergeCell ref="B14:C14"/>
  </mergeCells>
  <printOptions/>
  <pageMargins left="0.75" right="0.75" top="1" bottom="1" header="0.5" footer="0.5"/>
  <pageSetup horizontalDpi="180" verticalDpi="18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view="pageBreakPreview" zoomScale="60" zoomScaleNormal="70" zoomScalePageLayoutView="0" workbookViewId="0" topLeftCell="A1">
      <selection activeCell="M19" sqref="M19"/>
    </sheetView>
  </sheetViews>
  <sheetFormatPr defaultColWidth="9.140625" defaultRowHeight="15"/>
  <cols>
    <col min="1" max="1" width="10.140625" style="45" customWidth="1"/>
    <col min="2" max="2" width="59.140625" style="45" customWidth="1"/>
    <col min="3" max="3" width="11.140625" style="45" customWidth="1"/>
    <col min="4" max="4" width="64.7109375" style="45" customWidth="1"/>
    <col min="5" max="8" width="12.57421875" style="45" customWidth="1"/>
    <col min="9" max="16384" width="9.140625" style="45" customWidth="1"/>
  </cols>
  <sheetData>
    <row r="1" spans="5:9" s="46" customFormat="1" ht="144.75" customHeight="1">
      <c r="E1" s="449" t="s">
        <v>231</v>
      </c>
      <c r="F1" s="449"/>
      <c r="G1" s="449"/>
      <c r="H1" s="449"/>
      <c r="I1" s="449"/>
    </row>
    <row r="2" s="46" customFormat="1" ht="18.75"/>
    <row r="3" spans="1:8" s="46" customFormat="1" ht="18.75" customHeight="1">
      <c r="A3" s="444" t="s">
        <v>52</v>
      </c>
      <c r="B3" s="444"/>
      <c r="C3" s="444"/>
      <c r="D3" s="444"/>
      <c r="E3" s="444"/>
      <c r="F3" s="444"/>
      <c r="G3" s="444"/>
      <c r="H3" s="444"/>
    </row>
    <row r="4" s="46" customFormat="1" ht="18.75"/>
    <row r="5" spans="1:9" s="46" customFormat="1" ht="59.25" customHeight="1">
      <c r="A5" s="56" t="s">
        <v>51</v>
      </c>
      <c r="B5" s="56" t="s">
        <v>50</v>
      </c>
      <c r="C5" s="56" t="s">
        <v>49</v>
      </c>
      <c r="D5" s="56" t="s">
        <v>23</v>
      </c>
      <c r="E5" s="56" t="s">
        <v>48</v>
      </c>
      <c r="F5" s="56" t="s">
        <v>47</v>
      </c>
      <c r="G5" s="56" t="s">
        <v>46</v>
      </c>
      <c r="H5" s="56" t="s">
        <v>45</v>
      </c>
      <c r="I5" s="56" t="s">
        <v>153</v>
      </c>
    </row>
    <row r="6" spans="1:9" s="46" customFormat="1" ht="22.5" customHeight="1">
      <c r="A6" s="55"/>
      <c r="B6" s="447" t="s">
        <v>54</v>
      </c>
      <c r="C6" s="448"/>
      <c r="D6" s="448"/>
      <c r="E6" s="448"/>
      <c r="F6" s="448"/>
      <c r="G6" s="448"/>
      <c r="H6" s="448"/>
      <c r="I6" s="448"/>
    </row>
    <row r="7" spans="1:9" ht="136.5" customHeight="1">
      <c r="A7" s="54">
        <v>1</v>
      </c>
      <c r="B7" s="55" t="s">
        <v>228</v>
      </c>
      <c r="C7" s="56" t="s">
        <v>43</v>
      </c>
      <c r="D7" s="56" t="s">
        <v>44</v>
      </c>
      <c r="E7" s="52">
        <v>5</v>
      </c>
      <c r="F7" s="52">
        <v>5</v>
      </c>
      <c r="G7" s="52">
        <v>5</v>
      </c>
      <c r="H7" s="52">
        <v>5</v>
      </c>
      <c r="I7" s="52">
        <v>5</v>
      </c>
    </row>
    <row r="8" spans="1:9" ht="81" customHeight="1">
      <c r="A8" s="54">
        <v>2</v>
      </c>
      <c r="B8" s="55" t="s">
        <v>195</v>
      </c>
      <c r="C8" s="54" t="s">
        <v>43</v>
      </c>
      <c r="D8" s="53" t="s">
        <v>196</v>
      </c>
      <c r="E8" s="52">
        <v>5</v>
      </c>
      <c r="F8" s="52">
        <v>5</v>
      </c>
      <c r="G8" s="52">
        <v>5</v>
      </c>
      <c r="H8" s="52">
        <v>5</v>
      </c>
      <c r="I8" s="52">
        <v>5</v>
      </c>
    </row>
    <row r="9" spans="1:9" ht="150">
      <c r="A9" s="54">
        <v>3</v>
      </c>
      <c r="B9" s="55" t="s">
        <v>194</v>
      </c>
      <c r="C9" s="54" t="s">
        <v>43</v>
      </c>
      <c r="D9" s="53" t="s">
        <v>42</v>
      </c>
      <c r="E9" s="52">
        <v>5</v>
      </c>
      <c r="F9" s="52">
        <v>5</v>
      </c>
      <c r="G9" s="52">
        <v>5</v>
      </c>
      <c r="H9" s="52">
        <v>5</v>
      </c>
      <c r="I9" s="52">
        <v>5</v>
      </c>
    </row>
    <row r="10" spans="1:8" ht="18.75">
      <c r="A10" s="50"/>
      <c r="B10" s="51"/>
      <c r="C10" s="50"/>
      <c r="D10" s="49"/>
      <c r="E10" s="48"/>
      <c r="F10" s="48"/>
      <c r="G10" s="48"/>
      <c r="H10" s="48"/>
    </row>
    <row r="11" spans="1:8" s="46" customFormat="1" ht="51" customHeight="1">
      <c r="A11" s="446" t="s">
        <v>84</v>
      </c>
      <c r="B11" s="446"/>
      <c r="C11" s="446"/>
      <c r="D11" s="191"/>
      <c r="E11" s="47"/>
      <c r="F11" s="445" t="s">
        <v>53</v>
      </c>
      <c r="G11" s="445"/>
      <c r="H11" s="445"/>
    </row>
    <row r="14" ht="138.75" customHeight="1"/>
    <row r="16" ht="78.75" customHeight="1"/>
    <row r="28" ht="151.5" customHeight="1"/>
    <row r="34" ht="61.5" customHeight="1"/>
    <row r="38" ht="99.75" customHeight="1"/>
    <row r="39" ht="114.75" customHeight="1"/>
    <row r="42" ht="18.75">
      <c r="D42" s="46"/>
    </row>
    <row r="43" ht="18.75">
      <c r="D43" s="46"/>
    </row>
  </sheetData>
  <sheetProtection/>
  <mergeCells count="5">
    <mergeCell ref="A3:H3"/>
    <mergeCell ref="F11:H11"/>
    <mergeCell ref="A11:C11"/>
    <mergeCell ref="B6:I6"/>
    <mergeCell ref="E1:I1"/>
  </mergeCells>
  <printOptions/>
  <pageMargins left="0.7086614173228347" right="0.48" top="0.7480314960629921" bottom="0.51" header="0.31496062992125984" footer="0.31496062992125984"/>
  <pageSetup fitToHeight="3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60" zoomScaleNormal="75" zoomScalePageLayoutView="0" workbookViewId="0" topLeftCell="A1">
      <selection activeCell="C4" sqref="C4"/>
    </sheetView>
  </sheetViews>
  <sheetFormatPr defaultColWidth="21.00390625" defaultRowHeight="152.25" customHeight="1"/>
  <cols>
    <col min="1" max="1" width="61.57421875" style="101" customWidth="1"/>
    <col min="2" max="2" width="22.00390625" style="101" customWidth="1"/>
    <col min="3" max="3" width="10.8515625" style="101" customWidth="1"/>
    <col min="4" max="4" width="10.00390625" style="101" customWidth="1"/>
    <col min="5" max="5" width="9.7109375" style="101" customWidth="1"/>
    <col min="6" max="6" width="8.140625" style="101" customWidth="1"/>
    <col min="7" max="7" width="11.28125" style="102" customWidth="1"/>
    <col min="8" max="8" width="9.140625" style="101" customWidth="1"/>
    <col min="9" max="9" width="13.8515625" style="101" hidden="1" customWidth="1"/>
    <col min="10" max="10" width="11.8515625" style="101" customWidth="1"/>
    <col min="11" max="11" width="14.00390625" style="101" customWidth="1"/>
    <col min="12" max="12" width="13.7109375" style="101" customWidth="1"/>
    <col min="13" max="13" width="11.8515625" style="101" customWidth="1"/>
    <col min="14" max="14" width="20.00390625" style="101" customWidth="1"/>
    <col min="15" max="15" width="39.57421875" style="101" customWidth="1"/>
    <col min="16" max="16384" width="21.00390625" style="101" customWidth="1"/>
  </cols>
  <sheetData>
    <row r="1" spans="11:15" ht="66" customHeight="1">
      <c r="K1" s="635" t="s">
        <v>298</v>
      </c>
      <c r="L1" s="636"/>
      <c r="M1" s="636"/>
      <c r="N1" s="636"/>
      <c r="O1" s="636"/>
    </row>
    <row r="2" spans="1:15" ht="80.25" customHeight="1">
      <c r="A2" s="100"/>
      <c r="B2" s="100"/>
      <c r="C2" s="100"/>
      <c r="H2" s="457"/>
      <c r="I2" s="458"/>
      <c r="J2" s="458"/>
      <c r="K2" s="459" t="s">
        <v>247</v>
      </c>
      <c r="L2" s="459"/>
      <c r="M2" s="459"/>
      <c r="N2" s="459"/>
      <c r="O2" s="459"/>
    </row>
    <row r="3" spans="1:15" ht="30.75" customHeight="1">
      <c r="A3" s="460" t="s">
        <v>246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</row>
    <row r="4" spans="1:10" ht="27" customHeight="1">
      <c r="A4" s="103"/>
      <c r="B4" s="103"/>
      <c r="C4" s="103"/>
      <c r="D4" s="104"/>
      <c r="E4" s="104"/>
      <c r="F4" s="104"/>
      <c r="G4" s="105"/>
      <c r="H4" s="104"/>
      <c r="I4" s="104"/>
      <c r="J4" s="104"/>
    </row>
    <row r="5" spans="1:15" s="106" customFormat="1" ht="28.5" customHeight="1">
      <c r="A5" s="450" t="s">
        <v>100</v>
      </c>
      <c r="B5" s="450" t="s">
        <v>223</v>
      </c>
      <c r="C5" s="450" t="s">
        <v>65</v>
      </c>
      <c r="D5" s="450"/>
      <c r="E5" s="450"/>
      <c r="F5" s="450"/>
      <c r="G5" s="450"/>
      <c r="H5" s="450"/>
      <c r="I5" s="450" t="s">
        <v>101</v>
      </c>
      <c r="J5" s="450"/>
      <c r="K5" s="450"/>
      <c r="L5" s="450"/>
      <c r="M5" s="450"/>
      <c r="N5" s="450"/>
      <c r="O5" s="450" t="s">
        <v>102</v>
      </c>
    </row>
    <row r="6" spans="1:15" s="106" customFormat="1" ht="15" customHeight="1">
      <c r="A6" s="450"/>
      <c r="B6" s="450"/>
      <c r="C6" s="450" t="s">
        <v>223</v>
      </c>
      <c r="D6" s="450" t="s">
        <v>62</v>
      </c>
      <c r="E6" s="450" t="s">
        <v>61</v>
      </c>
      <c r="F6" s="450"/>
      <c r="G6" s="450"/>
      <c r="H6" s="450" t="s">
        <v>60</v>
      </c>
      <c r="I6" s="450">
        <v>2014</v>
      </c>
      <c r="J6" s="450">
        <v>2015</v>
      </c>
      <c r="K6" s="450">
        <v>2016</v>
      </c>
      <c r="L6" s="450">
        <v>2017</v>
      </c>
      <c r="M6" s="455">
        <v>2018</v>
      </c>
      <c r="N6" s="450" t="s">
        <v>272</v>
      </c>
      <c r="O6" s="450"/>
    </row>
    <row r="7" spans="1:15" s="106" customFormat="1" ht="93.75" customHeight="1">
      <c r="A7" s="450"/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6"/>
      <c r="N7" s="450"/>
      <c r="O7" s="450"/>
    </row>
    <row r="8" spans="1:16" ht="150" customHeight="1">
      <c r="A8" s="289" t="s">
        <v>248</v>
      </c>
      <c r="B8" s="452" t="s">
        <v>104</v>
      </c>
      <c r="C8" s="290">
        <v>964</v>
      </c>
      <c r="D8" s="290" t="s">
        <v>105</v>
      </c>
      <c r="E8" s="290" t="s">
        <v>105</v>
      </c>
      <c r="F8" s="290" t="s">
        <v>105</v>
      </c>
      <c r="G8" s="291" t="s">
        <v>105</v>
      </c>
      <c r="H8" s="290" t="s">
        <v>105</v>
      </c>
      <c r="I8" s="292">
        <f aca="true" t="shared" si="0" ref="I8:N8">I9</f>
        <v>775.2</v>
      </c>
      <c r="J8" s="292">
        <f t="shared" si="0"/>
        <v>1164.9</v>
      </c>
      <c r="K8" s="292">
        <f t="shared" si="0"/>
        <v>2051.9</v>
      </c>
      <c r="L8" s="292">
        <f t="shared" si="0"/>
        <v>1594.8000000000002</v>
      </c>
      <c r="M8" s="292">
        <f t="shared" si="0"/>
        <v>1594.8000000000002</v>
      </c>
      <c r="N8" s="292">
        <f t="shared" si="0"/>
        <v>5241.5</v>
      </c>
      <c r="O8" s="290" t="s">
        <v>105</v>
      </c>
      <c r="P8" s="213"/>
    </row>
    <row r="9" spans="1:15" ht="117.75" customHeight="1">
      <c r="A9" s="314" t="s">
        <v>257</v>
      </c>
      <c r="B9" s="453"/>
      <c r="C9" s="318">
        <v>964</v>
      </c>
      <c r="D9" s="290" t="s">
        <v>159</v>
      </c>
      <c r="E9" s="290" t="s">
        <v>159</v>
      </c>
      <c r="F9" s="290" t="s">
        <v>159</v>
      </c>
      <c r="G9" s="291" t="s">
        <v>159</v>
      </c>
      <c r="H9" s="290" t="s">
        <v>159</v>
      </c>
      <c r="I9" s="293">
        <f>I10+I11</f>
        <v>775.2</v>
      </c>
      <c r="J9" s="292">
        <f>J10+J11</f>
        <v>1164.9</v>
      </c>
      <c r="K9" s="418">
        <f>K10+K11+K12</f>
        <v>2051.9</v>
      </c>
      <c r="L9" s="293">
        <f>L10+L11+L12</f>
        <v>1594.8000000000002</v>
      </c>
      <c r="M9" s="293">
        <f>M10+M11+M12</f>
        <v>1594.8000000000002</v>
      </c>
      <c r="N9" s="293">
        <f>K9+L9+L9</f>
        <v>5241.5</v>
      </c>
      <c r="O9" s="294"/>
    </row>
    <row r="10" spans="1:15" ht="43.5" customHeight="1">
      <c r="A10" s="315" t="s">
        <v>262</v>
      </c>
      <c r="B10" s="453"/>
      <c r="C10" s="319">
        <v>964</v>
      </c>
      <c r="D10" s="193" t="s">
        <v>133</v>
      </c>
      <c r="E10" s="194" t="s">
        <v>198</v>
      </c>
      <c r="F10" s="194" t="s">
        <v>16</v>
      </c>
      <c r="G10" s="194" t="s">
        <v>254</v>
      </c>
      <c r="H10" s="194" t="s">
        <v>160</v>
      </c>
      <c r="I10" s="214">
        <v>417.6</v>
      </c>
      <c r="J10" s="282">
        <v>486</v>
      </c>
      <c r="K10" s="417">
        <v>402.4</v>
      </c>
      <c r="L10" s="214">
        <v>200</v>
      </c>
      <c r="M10" s="214">
        <v>200</v>
      </c>
      <c r="N10" s="214">
        <f>K10+L10+M10</f>
        <v>802.4</v>
      </c>
      <c r="O10" s="295"/>
    </row>
    <row r="11" spans="1:15" ht="68.25" customHeight="1">
      <c r="A11" s="316" t="s">
        <v>256</v>
      </c>
      <c r="B11" s="453"/>
      <c r="C11" s="320">
        <v>964</v>
      </c>
      <c r="D11" s="309" t="s">
        <v>134</v>
      </c>
      <c r="E11" s="310" t="s">
        <v>198</v>
      </c>
      <c r="F11" s="310" t="s">
        <v>16</v>
      </c>
      <c r="G11" s="310" t="s">
        <v>255</v>
      </c>
      <c r="H11" s="310" t="s">
        <v>160</v>
      </c>
      <c r="I11" s="311">
        <v>357.6</v>
      </c>
      <c r="J11" s="312">
        <v>678.9</v>
      </c>
      <c r="K11" s="311">
        <v>1574.6</v>
      </c>
      <c r="L11" s="311">
        <v>1319.9</v>
      </c>
      <c r="M11" s="311">
        <v>1319.9</v>
      </c>
      <c r="N11" s="311">
        <f>L11+K11+J11+I11+M11</f>
        <v>5250.9</v>
      </c>
      <c r="O11" s="313"/>
    </row>
    <row r="12" spans="1:15" ht="70.5" customHeight="1">
      <c r="A12" s="317" t="s">
        <v>219</v>
      </c>
      <c r="B12" s="454"/>
      <c r="C12" s="192">
        <v>964</v>
      </c>
      <c r="D12" s="193" t="s">
        <v>134</v>
      </c>
      <c r="E12" s="194" t="s">
        <v>198</v>
      </c>
      <c r="F12" s="194" t="s">
        <v>16</v>
      </c>
      <c r="G12" s="194" t="s">
        <v>255</v>
      </c>
      <c r="H12" s="194" t="s">
        <v>162</v>
      </c>
      <c r="I12" s="214"/>
      <c r="J12" s="282">
        <v>0</v>
      </c>
      <c r="K12" s="214">
        <v>74.9</v>
      </c>
      <c r="L12" s="214">
        <v>74.9</v>
      </c>
      <c r="M12" s="214">
        <v>74.9</v>
      </c>
      <c r="N12" s="214">
        <f>K12+L12+M12</f>
        <v>224.70000000000002</v>
      </c>
      <c r="O12" s="107"/>
    </row>
    <row r="13" spans="1:15" ht="32.25" customHeight="1">
      <c r="A13" s="174"/>
      <c r="B13" s="175"/>
      <c r="C13" s="175"/>
      <c r="D13" s="175"/>
      <c r="E13" s="175"/>
      <c r="F13" s="175"/>
      <c r="G13" s="176"/>
      <c r="H13" s="175"/>
      <c r="I13" s="177"/>
      <c r="J13" s="177"/>
      <c r="K13" s="177"/>
      <c r="L13" s="177"/>
      <c r="M13" s="177"/>
      <c r="N13" s="177"/>
      <c r="O13" s="175"/>
    </row>
    <row r="14" spans="1:14" ht="48" customHeight="1">
      <c r="A14" s="451" t="s">
        <v>84</v>
      </c>
      <c r="B14" s="451"/>
      <c r="C14" s="451"/>
      <c r="D14" s="451"/>
      <c r="E14" s="91"/>
      <c r="F14" s="91"/>
      <c r="G14" s="91"/>
      <c r="H14" s="91"/>
      <c r="I14" s="91"/>
      <c r="J14" s="91"/>
      <c r="K14" s="91"/>
      <c r="L14" s="91"/>
      <c r="M14" s="91"/>
      <c r="N14" s="91" t="s">
        <v>263</v>
      </c>
    </row>
    <row r="15" spans="1:15" ht="152.25" customHeight="1" hidden="1">
      <c r="A15" s="451"/>
      <c r="B15" s="451"/>
      <c r="C15" s="451"/>
      <c r="D15" s="45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</sheetData>
  <sheetProtection/>
  <mergeCells count="22">
    <mergeCell ref="J6:J7"/>
    <mergeCell ref="K1:O1"/>
    <mergeCell ref="M6:M7"/>
    <mergeCell ref="C5:H5"/>
    <mergeCell ref="H2:J2"/>
    <mergeCell ref="K2:O2"/>
    <mergeCell ref="A3:O3"/>
    <mergeCell ref="A5:A7"/>
    <mergeCell ref="B5:B7"/>
    <mergeCell ref="O5:O7"/>
    <mergeCell ref="C6:C7"/>
    <mergeCell ref="I5:N5"/>
    <mergeCell ref="I6:I7"/>
    <mergeCell ref="D6:D7"/>
    <mergeCell ref="A15:D15"/>
    <mergeCell ref="K6:K7"/>
    <mergeCell ref="N6:N7"/>
    <mergeCell ref="E6:G7"/>
    <mergeCell ref="H6:H7"/>
    <mergeCell ref="L6:L7"/>
    <mergeCell ref="A14:D14"/>
    <mergeCell ref="B8:B12"/>
  </mergeCells>
  <printOptions/>
  <pageMargins left="0.35433070866141736" right="0.35433070866141736" top="0.7874015748031497" bottom="0.7874015748031497" header="0.5118110236220472" footer="0.5118110236220472"/>
  <pageSetup horizontalDpi="180" verticalDpi="18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S31"/>
  <sheetViews>
    <sheetView view="pageBreakPreview" zoomScale="60" zoomScaleNormal="75" zoomScalePageLayoutView="0" workbookViewId="0" topLeftCell="A11">
      <selection activeCell="B1" sqref="A1:P31"/>
    </sheetView>
  </sheetViews>
  <sheetFormatPr defaultColWidth="5.00390625" defaultRowHeight="152.25" customHeight="1"/>
  <cols>
    <col min="1" max="1" width="6.57421875" style="108" customWidth="1"/>
    <col min="2" max="2" width="48.00390625" style="110" customWidth="1"/>
    <col min="3" max="3" width="18.8515625" style="110" customWidth="1"/>
    <col min="4" max="4" width="7.8515625" style="110" customWidth="1"/>
    <col min="5" max="5" width="9.140625" style="110" customWidth="1"/>
    <col min="6" max="6" width="8.421875" style="110" customWidth="1"/>
    <col min="7" max="7" width="7.421875" style="110" customWidth="1"/>
    <col min="8" max="8" width="13.140625" style="111" customWidth="1"/>
    <col min="9" max="9" width="8.57421875" style="110" customWidth="1"/>
    <col min="10" max="10" width="14.28125" style="110" hidden="1" customWidth="1"/>
    <col min="11" max="11" width="13.28125" style="110" customWidth="1"/>
    <col min="12" max="13" width="11.57421875" style="110" customWidth="1"/>
    <col min="14" max="14" width="13.7109375" style="110" customWidth="1"/>
    <col min="15" max="15" width="15.421875" style="110" customWidth="1"/>
    <col min="16" max="16" width="30.421875" style="110" customWidth="1"/>
    <col min="17" max="18" width="5.00390625" style="110" customWidth="1"/>
    <col min="19" max="19" width="11.57421875" style="110" bestFit="1" customWidth="1"/>
    <col min="20" max="16384" width="5.00390625" style="110" customWidth="1"/>
  </cols>
  <sheetData>
    <row r="1" spans="2:16" ht="72.75" customHeight="1">
      <c r="B1" s="109"/>
      <c r="C1" s="109"/>
      <c r="D1" s="109"/>
      <c r="I1" s="468"/>
      <c r="J1" s="468"/>
      <c r="K1" s="468"/>
      <c r="L1" s="637" t="s">
        <v>299</v>
      </c>
      <c r="M1" s="638"/>
      <c r="N1" s="638"/>
      <c r="O1" s="638"/>
      <c r="P1" s="638"/>
    </row>
    <row r="2" spans="2:16" ht="48.75" customHeight="1">
      <c r="B2" s="109"/>
      <c r="C2" s="109"/>
      <c r="D2" s="109"/>
      <c r="I2" s="420"/>
      <c r="J2" s="420"/>
      <c r="K2" s="420"/>
      <c r="L2" s="637" t="s">
        <v>232</v>
      </c>
      <c r="M2" s="637"/>
      <c r="N2" s="637"/>
      <c r="O2" s="640"/>
      <c r="P2" s="640"/>
    </row>
    <row r="3" spans="1:16" ht="28.5" customHeight="1">
      <c r="A3" s="469" t="s">
        <v>233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</row>
    <row r="4" spans="2:11" ht="17.25" customHeight="1">
      <c r="B4" s="112"/>
      <c r="C4" s="112"/>
      <c r="D4" s="112"/>
      <c r="E4" s="113"/>
      <c r="F4" s="113"/>
      <c r="G4" s="113"/>
      <c r="H4" s="114"/>
      <c r="I4" s="113"/>
      <c r="J4" s="113"/>
      <c r="K4" s="113"/>
    </row>
    <row r="5" spans="1:16" s="115" customFormat="1" ht="17.25" customHeight="1">
      <c r="A5" s="470"/>
      <c r="B5" s="471" t="s">
        <v>111</v>
      </c>
      <c r="C5" s="463" t="s">
        <v>223</v>
      </c>
      <c r="D5" s="463" t="s">
        <v>65</v>
      </c>
      <c r="E5" s="463"/>
      <c r="F5" s="463"/>
      <c r="G5" s="463"/>
      <c r="H5" s="463"/>
      <c r="I5" s="463"/>
      <c r="J5" s="463" t="s">
        <v>101</v>
      </c>
      <c r="K5" s="463"/>
      <c r="L5" s="463"/>
      <c r="M5" s="463"/>
      <c r="N5" s="463"/>
      <c r="O5" s="463"/>
      <c r="P5" s="463" t="s">
        <v>102</v>
      </c>
    </row>
    <row r="6" spans="1:16" s="115" customFormat="1" ht="15" customHeight="1">
      <c r="A6" s="470"/>
      <c r="B6" s="471"/>
      <c r="C6" s="463"/>
      <c r="D6" s="463" t="s">
        <v>223</v>
      </c>
      <c r="E6" s="463" t="s">
        <v>62</v>
      </c>
      <c r="F6" s="463" t="s">
        <v>61</v>
      </c>
      <c r="G6" s="463"/>
      <c r="H6" s="463"/>
      <c r="I6" s="463" t="s">
        <v>60</v>
      </c>
      <c r="J6" s="463">
        <v>2014</v>
      </c>
      <c r="K6" s="463">
        <v>2015</v>
      </c>
      <c r="L6" s="463">
        <v>2016</v>
      </c>
      <c r="M6" s="472">
        <v>2017</v>
      </c>
      <c r="N6" s="472">
        <v>2018</v>
      </c>
      <c r="O6" s="471" t="s">
        <v>271</v>
      </c>
      <c r="P6" s="463"/>
    </row>
    <row r="7" spans="1:16" s="115" customFormat="1" ht="75.75" customHeight="1">
      <c r="A7" s="470"/>
      <c r="B7" s="471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73"/>
      <c r="N7" s="473"/>
      <c r="O7" s="471"/>
      <c r="P7" s="463"/>
    </row>
    <row r="8" spans="1:201" s="121" customFormat="1" ht="63" customHeight="1">
      <c r="A8" s="116"/>
      <c r="B8" s="117" t="s">
        <v>243</v>
      </c>
      <c r="C8" s="118" t="s">
        <v>112</v>
      </c>
      <c r="D8" s="157">
        <v>964</v>
      </c>
      <c r="E8" s="158" t="s">
        <v>159</v>
      </c>
      <c r="F8" s="157" t="s">
        <v>159</v>
      </c>
      <c r="G8" s="156" t="s">
        <v>159</v>
      </c>
      <c r="H8" s="156" t="s">
        <v>159</v>
      </c>
      <c r="I8" s="159" t="s">
        <v>159</v>
      </c>
      <c r="J8" s="120">
        <f aca="true" t="shared" si="0" ref="J8:O8">J9</f>
        <v>7365.8</v>
      </c>
      <c r="K8" s="120">
        <f t="shared" si="0"/>
        <v>8178.1</v>
      </c>
      <c r="L8" s="120">
        <f t="shared" si="0"/>
        <v>8366.900000000001</v>
      </c>
      <c r="M8" s="120">
        <f t="shared" si="0"/>
        <v>6673.7</v>
      </c>
      <c r="N8" s="120">
        <f t="shared" si="0"/>
        <v>6673.7</v>
      </c>
      <c r="O8" s="120">
        <f t="shared" si="0"/>
        <v>29410.9</v>
      </c>
      <c r="P8" s="119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</row>
    <row r="9" spans="1:201" s="121" customFormat="1" ht="42" customHeight="1">
      <c r="A9" s="122"/>
      <c r="B9" s="123" t="s">
        <v>113</v>
      </c>
      <c r="C9" s="124" t="s">
        <v>55</v>
      </c>
      <c r="D9" s="125"/>
      <c r="E9" s="125"/>
      <c r="F9" s="125"/>
      <c r="G9" s="125"/>
      <c r="H9" s="126"/>
      <c r="I9" s="125"/>
      <c r="J9" s="120">
        <f>J11+J12+J13+J14+J15+J16+J17+J18+J28</f>
        <v>7365.8</v>
      </c>
      <c r="K9" s="120">
        <f>K11+K12+K13+K14+K15+K16+K29</f>
        <v>8178.1</v>
      </c>
      <c r="L9" s="120">
        <f>L11+L12+L13+L14+L15+L16+L29+0.1</f>
        <v>8366.900000000001</v>
      </c>
      <c r="M9" s="120">
        <f>M11+M12+M13+M14+M15+M16+M29</f>
        <v>6673.7</v>
      </c>
      <c r="N9" s="120">
        <f>N11+N12+N13+N14+N15+N16+N29</f>
        <v>6673.7</v>
      </c>
      <c r="O9" s="120">
        <f>O11+O12+O13+O14+O15+O16+O29</f>
        <v>29410.9</v>
      </c>
      <c r="P9" s="125"/>
      <c r="Q9" s="101"/>
      <c r="R9" s="101"/>
      <c r="S9" s="213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</row>
    <row r="10" spans="1:201" s="121" customFormat="1" ht="84.75" customHeight="1" hidden="1">
      <c r="A10" s="122" t="s">
        <v>16</v>
      </c>
      <c r="B10" s="130" t="s">
        <v>165</v>
      </c>
      <c r="C10" s="123" t="s">
        <v>124</v>
      </c>
      <c r="D10" s="157">
        <v>964</v>
      </c>
      <c r="E10" s="158" t="s">
        <v>132</v>
      </c>
      <c r="F10" s="157" t="s">
        <v>159</v>
      </c>
      <c r="G10" s="156" t="s">
        <v>159</v>
      </c>
      <c r="H10" s="156" t="s">
        <v>159</v>
      </c>
      <c r="I10" s="159" t="s">
        <v>162</v>
      </c>
      <c r="J10" s="127">
        <v>870.62</v>
      </c>
      <c r="K10" s="283">
        <v>915.1</v>
      </c>
      <c r="L10" s="127">
        <v>961.7</v>
      </c>
      <c r="M10" s="127"/>
      <c r="N10" s="127"/>
      <c r="O10" s="127">
        <f>L10+K10+J10</f>
        <v>2747.42</v>
      </c>
      <c r="P10" s="128" t="s">
        <v>115</v>
      </c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</row>
    <row r="11" spans="1:201" s="121" customFormat="1" ht="63" customHeight="1">
      <c r="A11" s="122" t="s">
        <v>16</v>
      </c>
      <c r="B11" s="123" t="s">
        <v>166</v>
      </c>
      <c r="C11" s="465" t="s">
        <v>104</v>
      </c>
      <c r="D11" s="215">
        <v>964</v>
      </c>
      <c r="E11" s="216" t="s">
        <v>132</v>
      </c>
      <c r="F11" s="217" t="s">
        <v>198</v>
      </c>
      <c r="G11" s="218" t="s">
        <v>13</v>
      </c>
      <c r="H11" s="306" t="s">
        <v>255</v>
      </c>
      <c r="I11" s="219" t="s">
        <v>160</v>
      </c>
      <c r="J11" s="220">
        <v>5439.7</v>
      </c>
      <c r="K11" s="127">
        <v>5540.1</v>
      </c>
      <c r="L11" s="389">
        <f>5808.2</f>
        <v>5808.2</v>
      </c>
      <c r="M11" s="220">
        <v>4812.6</v>
      </c>
      <c r="N11" s="220">
        <v>4812.6</v>
      </c>
      <c r="O11" s="220">
        <f aca="true" t="shared" si="1" ref="O11:O16">L11+M11+N11+K11</f>
        <v>20973.5</v>
      </c>
      <c r="P11" s="464"/>
      <c r="Q11" s="101"/>
      <c r="R11" s="101"/>
      <c r="S11" s="213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</row>
    <row r="12" spans="1:201" s="121" customFormat="1" ht="56.25" customHeight="1">
      <c r="A12" s="122" t="s">
        <v>13</v>
      </c>
      <c r="B12" s="123" t="s">
        <v>209</v>
      </c>
      <c r="C12" s="466"/>
      <c r="D12" s="215">
        <v>964</v>
      </c>
      <c r="E12" s="216" t="s">
        <v>132</v>
      </c>
      <c r="F12" s="217" t="s">
        <v>198</v>
      </c>
      <c r="G12" s="218" t="s">
        <v>13</v>
      </c>
      <c r="H12" s="306" t="s">
        <v>258</v>
      </c>
      <c r="I12" s="219" t="s">
        <v>160</v>
      </c>
      <c r="J12" s="220">
        <v>217.8</v>
      </c>
      <c r="K12" s="127">
        <v>329.8</v>
      </c>
      <c r="L12" s="389">
        <v>617.1</v>
      </c>
      <c r="M12" s="220">
        <v>394.4</v>
      </c>
      <c r="N12" s="220">
        <v>394.4</v>
      </c>
      <c r="O12" s="220">
        <f t="shared" si="1"/>
        <v>1735.7</v>
      </c>
      <c r="P12" s="464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</row>
    <row r="13" spans="1:201" s="121" customFormat="1" ht="48.75" customHeight="1">
      <c r="A13" s="122" t="s">
        <v>11</v>
      </c>
      <c r="B13" s="123" t="s">
        <v>211</v>
      </c>
      <c r="C13" s="467"/>
      <c r="D13" s="215">
        <v>964</v>
      </c>
      <c r="E13" s="216" t="s">
        <v>132</v>
      </c>
      <c r="F13" s="217" t="s">
        <v>198</v>
      </c>
      <c r="G13" s="218" t="s">
        <v>13</v>
      </c>
      <c r="H13" s="306" t="s">
        <v>259</v>
      </c>
      <c r="I13" s="219" t="s">
        <v>160</v>
      </c>
      <c r="J13" s="220">
        <v>82.5</v>
      </c>
      <c r="K13" s="127">
        <v>247.5</v>
      </c>
      <c r="L13" s="220">
        <v>302.6</v>
      </c>
      <c r="M13" s="220">
        <v>277.4</v>
      </c>
      <c r="N13" s="220">
        <v>277.4</v>
      </c>
      <c r="O13" s="220">
        <f t="shared" si="1"/>
        <v>1104.9</v>
      </c>
      <c r="P13" s="464"/>
      <c r="Q13" s="101"/>
      <c r="R13" s="101"/>
      <c r="S13" s="213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</row>
    <row r="14" spans="1:201" s="121" customFormat="1" ht="46.5" customHeight="1">
      <c r="A14" s="122" t="s">
        <v>9</v>
      </c>
      <c r="B14" s="123" t="s">
        <v>219</v>
      </c>
      <c r="C14" s="212"/>
      <c r="D14" s="215">
        <v>964</v>
      </c>
      <c r="E14" s="216" t="s">
        <v>132</v>
      </c>
      <c r="F14" s="217" t="s">
        <v>198</v>
      </c>
      <c r="G14" s="218" t="s">
        <v>13</v>
      </c>
      <c r="H14" s="306" t="s">
        <v>255</v>
      </c>
      <c r="I14" s="219" t="s">
        <v>162</v>
      </c>
      <c r="J14" s="220">
        <v>41.7</v>
      </c>
      <c r="K14" s="127">
        <v>563.2</v>
      </c>
      <c r="L14" s="220">
        <v>182</v>
      </c>
      <c r="M14" s="220">
        <v>0</v>
      </c>
      <c r="N14" s="220">
        <v>0</v>
      </c>
      <c r="O14" s="220">
        <f t="shared" si="1"/>
        <v>745.2</v>
      </c>
      <c r="P14" s="128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</row>
    <row r="15" spans="1:201" s="121" customFormat="1" ht="53.25" customHeight="1">
      <c r="A15" s="122" t="s">
        <v>7</v>
      </c>
      <c r="B15" s="123" t="s">
        <v>208</v>
      </c>
      <c r="C15" s="124"/>
      <c r="D15" s="215">
        <v>964</v>
      </c>
      <c r="E15" s="216" t="s">
        <v>132</v>
      </c>
      <c r="F15" s="217" t="s">
        <v>198</v>
      </c>
      <c r="G15" s="218" t="s">
        <v>13</v>
      </c>
      <c r="H15" s="306" t="s">
        <v>260</v>
      </c>
      <c r="I15" s="219" t="s">
        <v>162</v>
      </c>
      <c r="J15" s="220">
        <v>592.1</v>
      </c>
      <c r="K15" s="220">
        <v>598.2</v>
      </c>
      <c r="L15" s="220">
        <v>589.3</v>
      </c>
      <c r="M15" s="220">
        <v>589.3</v>
      </c>
      <c r="N15" s="220">
        <v>589.3</v>
      </c>
      <c r="O15" s="220">
        <f t="shared" si="1"/>
        <v>2366.1</v>
      </c>
      <c r="P15" s="128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</row>
    <row r="16" spans="1:201" s="121" customFormat="1" ht="33.75" customHeight="1">
      <c r="A16" s="122" t="s">
        <v>189</v>
      </c>
      <c r="B16" s="123" t="s">
        <v>210</v>
      </c>
      <c r="C16" s="124"/>
      <c r="D16" s="215">
        <v>964</v>
      </c>
      <c r="E16" s="216" t="s">
        <v>132</v>
      </c>
      <c r="F16" s="217" t="s">
        <v>198</v>
      </c>
      <c r="G16" s="218" t="s">
        <v>13</v>
      </c>
      <c r="H16" s="306" t="s">
        <v>261</v>
      </c>
      <c r="I16" s="219" t="s">
        <v>162</v>
      </c>
      <c r="J16" s="220">
        <v>632</v>
      </c>
      <c r="K16" s="127">
        <v>658.6</v>
      </c>
      <c r="L16" s="220">
        <v>626.9</v>
      </c>
      <c r="M16" s="220">
        <v>600</v>
      </c>
      <c r="N16" s="220">
        <v>600</v>
      </c>
      <c r="O16" s="220">
        <f t="shared" si="1"/>
        <v>2485.5</v>
      </c>
      <c r="P16" s="128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</row>
    <row r="17" spans="1:201" s="121" customFormat="1" ht="80.25" customHeight="1" hidden="1">
      <c r="A17" s="122" t="s">
        <v>190</v>
      </c>
      <c r="B17" s="123" t="s">
        <v>212</v>
      </c>
      <c r="C17" s="206"/>
      <c r="D17" s="215">
        <v>964</v>
      </c>
      <c r="E17" s="216" t="s">
        <v>132</v>
      </c>
      <c r="F17" s="217" t="s">
        <v>198</v>
      </c>
      <c r="G17" s="218" t="s">
        <v>13</v>
      </c>
      <c r="H17" s="218" t="s">
        <v>216</v>
      </c>
      <c r="I17" s="219" t="s">
        <v>162</v>
      </c>
      <c r="J17" s="220">
        <v>350</v>
      </c>
      <c r="K17" s="220">
        <v>0</v>
      </c>
      <c r="L17" s="220">
        <v>0</v>
      </c>
      <c r="M17" s="220">
        <v>0</v>
      </c>
      <c r="N17" s="220">
        <v>0</v>
      </c>
      <c r="O17" s="220">
        <f>N17+M17+L17+K17+J17</f>
        <v>350</v>
      </c>
      <c r="P17" s="128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</row>
    <row r="18" spans="1:201" s="121" customFormat="1" ht="90" customHeight="1" hidden="1">
      <c r="A18" s="122" t="s">
        <v>218</v>
      </c>
      <c r="B18" s="123" t="s">
        <v>215</v>
      </c>
      <c r="C18" s="206"/>
      <c r="D18" s="215">
        <v>964</v>
      </c>
      <c r="E18" s="216" t="s">
        <v>132</v>
      </c>
      <c r="F18" s="217" t="s">
        <v>198</v>
      </c>
      <c r="G18" s="218" t="s">
        <v>13</v>
      </c>
      <c r="H18" s="218" t="s">
        <v>213</v>
      </c>
      <c r="I18" s="219" t="s">
        <v>162</v>
      </c>
      <c r="J18" s="220">
        <v>3.5</v>
      </c>
      <c r="K18" s="220">
        <v>0</v>
      </c>
      <c r="L18" s="220">
        <v>0</v>
      </c>
      <c r="M18" s="220">
        <v>0</v>
      </c>
      <c r="N18" s="220">
        <v>0</v>
      </c>
      <c r="O18" s="220">
        <f>N18+M18+L18+K18+J18</f>
        <v>3.5</v>
      </c>
      <c r="P18" s="128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</row>
    <row r="19" spans="1:201" s="121" customFormat="1" ht="79.5" customHeight="1" hidden="1">
      <c r="A19" s="129"/>
      <c r="B19" s="130" t="s">
        <v>116</v>
      </c>
      <c r="C19" s="131"/>
      <c r="D19" s="221"/>
      <c r="E19" s="222"/>
      <c r="F19" s="222"/>
      <c r="G19" s="221"/>
      <c r="H19" s="222"/>
      <c r="I19" s="221"/>
      <c r="J19" s="223"/>
      <c r="K19" s="223"/>
      <c r="L19" s="223"/>
      <c r="M19" s="223"/>
      <c r="N19" s="223"/>
      <c r="O19" s="220">
        <f aca="true" t="shared" si="2" ref="O19:O28">N19+M19+L19+K19+J19</f>
        <v>0</v>
      </c>
      <c r="P19" s="179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</row>
    <row r="20" spans="1:201" s="121" customFormat="1" ht="75" hidden="1">
      <c r="A20" s="129" t="s">
        <v>9</v>
      </c>
      <c r="B20" s="130" t="s">
        <v>167</v>
      </c>
      <c r="C20" s="131" t="s">
        <v>124</v>
      </c>
      <c r="D20" s="215">
        <v>964</v>
      </c>
      <c r="E20" s="216" t="s">
        <v>132</v>
      </c>
      <c r="F20" s="215" t="s">
        <v>159</v>
      </c>
      <c r="G20" s="218" t="s">
        <v>159</v>
      </c>
      <c r="H20" s="218" t="s">
        <v>159</v>
      </c>
      <c r="I20" s="219" t="s">
        <v>160</v>
      </c>
      <c r="J20" s="223">
        <v>34</v>
      </c>
      <c r="K20" s="223">
        <v>35</v>
      </c>
      <c r="L20" s="223">
        <v>36</v>
      </c>
      <c r="M20" s="223"/>
      <c r="N20" s="223"/>
      <c r="O20" s="220">
        <f t="shared" si="2"/>
        <v>105</v>
      </c>
      <c r="P20" s="132" t="s">
        <v>117</v>
      </c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</row>
    <row r="21" spans="1:201" s="121" customFormat="1" ht="18.75" hidden="1">
      <c r="A21" s="129"/>
      <c r="B21" s="130" t="s">
        <v>118</v>
      </c>
      <c r="C21" s="131"/>
      <c r="D21" s="221"/>
      <c r="E21" s="222"/>
      <c r="F21" s="222"/>
      <c r="G21" s="221"/>
      <c r="H21" s="222"/>
      <c r="I21" s="221"/>
      <c r="J21" s="224">
        <f>J20</f>
        <v>34</v>
      </c>
      <c r="K21" s="224">
        <f>K20</f>
        <v>35</v>
      </c>
      <c r="L21" s="224">
        <f>L20</f>
        <v>36</v>
      </c>
      <c r="M21" s="224"/>
      <c r="N21" s="224"/>
      <c r="O21" s="220">
        <f t="shared" si="2"/>
        <v>105</v>
      </c>
      <c r="P21" s="132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</row>
    <row r="22" spans="1:201" s="121" customFormat="1" ht="83.25" customHeight="1" hidden="1">
      <c r="A22" s="133"/>
      <c r="B22" s="134" t="s">
        <v>119</v>
      </c>
      <c r="C22" s="131"/>
      <c r="D22" s="221"/>
      <c r="E22" s="222"/>
      <c r="F22" s="222"/>
      <c r="G22" s="221"/>
      <c r="H22" s="222"/>
      <c r="I22" s="221"/>
      <c r="J22" s="224"/>
      <c r="K22" s="224"/>
      <c r="L22" s="224"/>
      <c r="M22" s="224"/>
      <c r="N22" s="224"/>
      <c r="O22" s="220">
        <f t="shared" si="2"/>
        <v>0</v>
      </c>
      <c r="P22" s="130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</row>
    <row r="23" spans="1:201" s="121" customFormat="1" ht="83.25" customHeight="1" hidden="1">
      <c r="A23" s="133" t="s">
        <v>7</v>
      </c>
      <c r="B23" s="130" t="s">
        <v>168</v>
      </c>
      <c r="C23" s="131" t="s">
        <v>124</v>
      </c>
      <c r="D23" s="215">
        <v>964</v>
      </c>
      <c r="E23" s="216" t="s">
        <v>132</v>
      </c>
      <c r="F23" s="215" t="s">
        <v>159</v>
      </c>
      <c r="G23" s="218" t="s">
        <v>159</v>
      </c>
      <c r="H23" s="218" t="s">
        <v>159</v>
      </c>
      <c r="I23" s="219" t="s">
        <v>162</v>
      </c>
      <c r="J23" s="223">
        <f>3541.3+592.1</f>
        <v>4133.400000000001</v>
      </c>
      <c r="K23" s="223">
        <v>0</v>
      </c>
      <c r="L23" s="223">
        <v>0</v>
      </c>
      <c r="M23" s="223"/>
      <c r="N23" s="223"/>
      <c r="O23" s="220">
        <f t="shared" si="2"/>
        <v>4133.400000000001</v>
      </c>
      <c r="P23" s="130" t="s">
        <v>120</v>
      </c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</row>
    <row r="24" spans="1:201" s="121" customFormat="1" ht="41.25" customHeight="1" hidden="1">
      <c r="A24" s="129"/>
      <c r="B24" s="130" t="s">
        <v>121</v>
      </c>
      <c r="C24" s="131"/>
      <c r="D24" s="221"/>
      <c r="E24" s="222"/>
      <c r="F24" s="222"/>
      <c r="G24" s="221"/>
      <c r="H24" s="222"/>
      <c r="I24" s="221"/>
      <c r="J24" s="224">
        <f>J23</f>
        <v>4133.400000000001</v>
      </c>
      <c r="K24" s="224">
        <f>K23</f>
        <v>0</v>
      </c>
      <c r="L24" s="224">
        <f>L23</f>
        <v>0</v>
      </c>
      <c r="M24" s="224"/>
      <c r="N24" s="224"/>
      <c r="O24" s="220">
        <f t="shared" si="2"/>
        <v>4133.400000000001</v>
      </c>
      <c r="P24" s="130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</row>
    <row r="25" spans="1:201" ht="18.75" hidden="1">
      <c r="A25" s="462"/>
      <c r="B25" s="134" t="s">
        <v>122</v>
      </c>
      <c r="C25" s="135"/>
      <c r="D25" s="225"/>
      <c r="E25" s="225"/>
      <c r="F25" s="225"/>
      <c r="G25" s="225"/>
      <c r="H25" s="226"/>
      <c r="I25" s="225"/>
      <c r="J25" s="225"/>
      <c r="K25" s="225"/>
      <c r="L25" s="225"/>
      <c r="M25" s="225"/>
      <c r="N25" s="225"/>
      <c r="O25" s="220">
        <f t="shared" si="2"/>
        <v>0</v>
      </c>
      <c r="P25" s="136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</row>
    <row r="26" spans="1:201" ht="35.25" customHeight="1" hidden="1">
      <c r="A26" s="462"/>
      <c r="B26" s="134" t="s">
        <v>164</v>
      </c>
      <c r="C26" s="135"/>
      <c r="D26" s="225"/>
      <c r="E26" s="225"/>
      <c r="F26" s="225"/>
      <c r="G26" s="225"/>
      <c r="H26" s="226"/>
      <c r="I26" s="225"/>
      <c r="J26" s="227">
        <f>J16+J10</f>
        <v>1502.62</v>
      </c>
      <c r="K26" s="227">
        <f>K16+K10</f>
        <v>1573.7</v>
      </c>
      <c r="L26" s="227">
        <f>L16+L10</f>
        <v>1588.6</v>
      </c>
      <c r="M26" s="227"/>
      <c r="N26" s="227"/>
      <c r="O26" s="220">
        <f t="shared" si="2"/>
        <v>4664.92</v>
      </c>
      <c r="P26" s="136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</row>
    <row r="27" spans="1:201" ht="58.5" customHeight="1" hidden="1">
      <c r="A27" s="462"/>
      <c r="B27" s="134" t="s">
        <v>107</v>
      </c>
      <c r="C27" s="137"/>
      <c r="D27" s="228"/>
      <c r="E27" s="225"/>
      <c r="F27" s="225"/>
      <c r="G27" s="225"/>
      <c r="H27" s="226"/>
      <c r="I27" s="225"/>
      <c r="J27" s="229" t="e">
        <f>J24+J21+#REF!-J26</f>
        <v>#REF!</v>
      </c>
      <c r="K27" s="229" t="e">
        <f>K24+K21+#REF!-K26</f>
        <v>#REF!</v>
      </c>
      <c r="L27" s="229" t="e">
        <f>L24+L21+#REF!-L26</f>
        <v>#REF!</v>
      </c>
      <c r="M27" s="229"/>
      <c r="N27" s="229"/>
      <c r="O27" s="220" t="e">
        <f t="shared" si="2"/>
        <v>#REF!</v>
      </c>
      <c r="P27" s="136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</row>
    <row r="28" spans="1:201" ht="305.25" customHeight="1" hidden="1">
      <c r="A28" s="405"/>
      <c r="B28" s="391" t="s">
        <v>252</v>
      </c>
      <c r="C28" s="392"/>
      <c r="D28" s="393">
        <v>964</v>
      </c>
      <c r="E28" s="394" t="s">
        <v>132</v>
      </c>
      <c r="F28" s="395" t="s">
        <v>198</v>
      </c>
      <c r="G28" s="390" t="s">
        <v>13</v>
      </c>
      <c r="H28" s="390" t="s">
        <v>253</v>
      </c>
      <c r="I28" s="396" t="s">
        <v>160</v>
      </c>
      <c r="J28" s="397">
        <v>6.5</v>
      </c>
      <c r="K28" s="397">
        <v>0</v>
      </c>
      <c r="L28" s="397">
        <v>0</v>
      </c>
      <c r="M28" s="397">
        <v>0</v>
      </c>
      <c r="N28" s="397">
        <v>0</v>
      </c>
      <c r="O28" s="398">
        <f t="shared" si="2"/>
        <v>6.5</v>
      </c>
      <c r="P28" s="399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</row>
    <row r="29" spans="1:16" s="141" customFormat="1" ht="60.75" customHeight="1">
      <c r="A29" s="406" t="s">
        <v>190</v>
      </c>
      <c r="B29" s="404" t="s">
        <v>296</v>
      </c>
      <c r="C29" s="400"/>
      <c r="D29" s="215">
        <v>964</v>
      </c>
      <c r="E29" s="216" t="s">
        <v>132</v>
      </c>
      <c r="F29" s="217" t="s">
        <v>198</v>
      </c>
      <c r="G29" s="388" t="s">
        <v>13</v>
      </c>
      <c r="H29" s="388" t="s">
        <v>297</v>
      </c>
      <c r="I29" s="219" t="s">
        <v>160</v>
      </c>
      <c r="J29" s="401"/>
      <c r="K29" s="402">
        <f>L29</f>
        <v>240.7</v>
      </c>
      <c r="L29" s="414">
        <v>240.7</v>
      </c>
      <c r="M29" s="402">
        <v>0</v>
      </c>
      <c r="N29" s="402">
        <v>0</v>
      </c>
      <c r="O29" s="402">
        <v>0</v>
      </c>
      <c r="P29" s="403"/>
    </row>
    <row r="30" spans="1:16" s="141" customFormat="1" ht="39.75" customHeight="1">
      <c r="A30" s="407"/>
      <c r="B30" s="408"/>
      <c r="C30" s="138"/>
      <c r="D30" s="409"/>
      <c r="E30" s="410"/>
      <c r="F30" s="411"/>
      <c r="G30" s="412"/>
      <c r="H30" s="412"/>
      <c r="I30" s="413"/>
      <c r="J30" s="139"/>
      <c r="K30" s="140"/>
      <c r="L30" s="140"/>
      <c r="M30" s="140"/>
      <c r="N30" s="140"/>
      <c r="O30" s="140"/>
      <c r="P30" s="209"/>
    </row>
    <row r="31" spans="1:16" ht="152.25" customHeight="1">
      <c r="A31" s="451" t="s">
        <v>84</v>
      </c>
      <c r="B31" s="451"/>
      <c r="C31" s="451"/>
      <c r="D31" s="451"/>
      <c r="E31" s="91"/>
      <c r="F31" s="91"/>
      <c r="G31" s="91"/>
      <c r="H31" s="91"/>
      <c r="I31" s="91"/>
      <c r="J31" s="178"/>
      <c r="K31" s="91"/>
      <c r="L31" s="461" t="s">
        <v>263</v>
      </c>
      <c r="M31" s="461"/>
      <c r="N31" s="461"/>
      <c r="O31" s="461"/>
      <c r="P31" s="461"/>
    </row>
  </sheetData>
  <sheetProtection/>
  <mergeCells count="25">
    <mergeCell ref="L2:P2"/>
    <mergeCell ref="L1:P1"/>
    <mergeCell ref="J5:O5"/>
    <mergeCell ref="M6:M7"/>
    <mergeCell ref="K6:K7"/>
    <mergeCell ref="C5:C7"/>
    <mergeCell ref="P5:P7"/>
    <mergeCell ref="D5:I5"/>
    <mergeCell ref="N6:N7"/>
    <mergeCell ref="I1:K1"/>
    <mergeCell ref="A3:P3"/>
    <mergeCell ref="A5:A7"/>
    <mergeCell ref="B5:B7"/>
    <mergeCell ref="D6:D7"/>
    <mergeCell ref="I6:I7"/>
    <mergeCell ref="O6:O7"/>
    <mergeCell ref="J6:J7"/>
    <mergeCell ref="L6:L7"/>
    <mergeCell ref="A31:D31"/>
    <mergeCell ref="L31:P31"/>
    <mergeCell ref="A25:A27"/>
    <mergeCell ref="E6:E7"/>
    <mergeCell ref="F6:H7"/>
    <mergeCell ref="P11:P13"/>
    <mergeCell ref="C11:C13"/>
  </mergeCells>
  <printOptions/>
  <pageMargins left="0.15748031496062992" right="0.15748031496062992" top="0.5905511811023623" bottom="0.5905511811023623" header="0.5118110236220472" footer="0.5118110236220472"/>
  <pageSetup horizontalDpi="180" verticalDpi="18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="75" zoomScaleNormal="60" zoomScaleSheetLayoutView="75" zoomScalePageLayoutView="0" workbookViewId="0" topLeftCell="A2">
      <selection activeCell="K1" sqref="K1:O1"/>
    </sheetView>
  </sheetViews>
  <sheetFormatPr defaultColWidth="17.421875" defaultRowHeight="129" customHeight="1"/>
  <cols>
    <col min="1" max="1" width="37.00390625" style="104" customWidth="1"/>
    <col min="2" max="2" width="17.421875" style="104" customWidth="1"/>
    <col min="3" max="3" width="7.00390625" style="104" customWidth="1"/>
    <col min="4" max="4" width="7.421875" style="104" customWidth="1"/>
    <col min="5" max="5" width="6.140625" style="104" customWidth="1"/>
    <col min="6" max="6" width="5.7109375" style="104" customWidth="1"/>
    <col min="7" max="7" width="10.28125" style="105" customWidth="1"/>
    <col min="8" max="8" width="7.7109375" style="104" customWidth="1"/>
    <col min="9" max="9" width="9.00390625" style="104" hidden="1" customWidth="1"/>
    <col min="10" max="10" width="11.57421875" style="104" customWidth="1"/>
    <col min="11" max="11" width="14.140625" style="104" customWidth="1"/>
    <col min="12" max="12" width="15.421875" style="104" customWidth="1"/>
    <col min="13" max="13" width="14.57421875" style="104" customWidth="1"/>
    <col min="14" max="14" width="14.421875" style="104" customWidth="1"/>
    <col min="15" max="15" width="31.00390625" style="104" customWidth="1"/>
    <col min="16" max="16384" width="17.421875" style="104" customWidth="1"/>
  </cols>
  <sheetData>
    <row r="1" spans="1:15" ht="107.25" customHeight="1">
      <c r="A1" s="230"/>
      <c r="B1" s="230"/>
      <c r="C1" s="230"/>
      <c r="D1" s="231"/>
      <c r="E1" s="231"/>
      <c r="F1" s="231"/>
      <c r="G1" s="232"/>
      <c r="H1" s="476"/>
      <c r="I1" s="477"/>
      <c r="J1" s="477"/>
      <c r="K1" s="478" t="s">
        <v>183</v>
      </c>
      <c r="L1" s="478"/>
      <c r="M1" s="478"/>
      <c r="N1" s="478"/>
      <c r="O1" s="478"/>
    </row>
    <row r="2" spans="1:15" ht="37.5" customHeight="1">
      <c r="A2" s="474" t="s">
        <v>184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</row>
    <row r="3" spans="1:15" ht="97.5" customHeight="1" hidden="1">
      <c r="A3" s="233"/>
      <c r="B3" s="233"/>
      <c r="C3" s="233"/>
      <c r="D3" s="231"/>
      <c r="E3" s="231"/>
      <c r="F3" s="231"/>
      <c r="G3" s="232"/>
      <c r="H3" s="231"/>
      <c r="I3" s="231"/>
      <c r="J3" s="231"/>
      <c r="K3" s="231"/>
      <c r="L3" s="231"/>
      <c r="M3" s="231"/>
      <c r="N3" s="231"/>
      <c r="O3" s="231"/>
    </row>
    <row r="4" spans="1:15" s="180" customFormat="1" ht="50.25" customHeight="1">
      <c r="A4" s="475" t="s">
        <v>100</v>
      </c>
      <c r="B4" s="475" t="s">
        <v>223</v>
      </c>
      <c r="C4" s="475" t="s">
        <v>65</v>
      </c>
      <c r="D4" s="475"/>
      <c r="E4" s="475"/>
      <c r="F4" s="475"/>
      <c r="G4" s="475"/>
      <c r="H4" s="475"/>
      <c r="I4" s="475" t="s">
        <v>101</v>
      </c>
      <c r="J4" s="475"/>
      <c r="K4" s="475"/>
      <c r="L4" s="475"/>
      <c r="M4" s="475"/>
      <c r="N4" s="475"/>
      <c r="O4" s="475" t="s">
        <v>102</v>
      </c>
    </row>
    <row r="5" spans="1:15" s="180" customFormat="1" ht="56.25" customHeight="1">
      <c r="A5" s="475"/>
      <c r="B5" s="475"/>
      <c r="C5" s="475" t="s">
        <v>223</v>
      </c>
      <c r="D5" s="475" t="s">
        <v>62</v>
      </c>
      <c r="E5" s="475" t="s">
        <v>61</v>
      </c>
      <c r="F5" s="475"/>
      <c r="G5" s="475"/>
      <c r="H5" s="475" t="s">
        <v>60</v>
      </c>
      <c r="I5" s="475">
        <v>2014</v>
      </c>
      <c r="J5" s="475">
        <v>2015</v>
      </c>
      <c r="K5" s="475">
        <v>2016</v>
      </c>
      <c r="L5" s="277">
        <v>2017</v>
      </c>
      <c r="M5" s="305">
        <v>2018</v>
      </c>
      <c r="N5" s="475" t="s">
        <v>272</v>
      </c>
      <c r="O5" s="475"/>
    </row>
    <row r="6" spans="1:15" s="180" customFormat="1" ht="3" customHeight="1" hidden="1">
      <c r="A6" s="475"/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277"/>
      <c r="M6" s="305"/>
      <c r="N6" s="475"/>
      <c r="O6" s="475"/>
    </row>
    <row r="7" spans="1:15" ht="141.75" customHeight="1" hidden="1">
      <c r="A7" s="234" t="s">
        <v>103</v>
      </c>
      <c r="B7" s="278" t="s">
        <v>104</v>
      </c>
      <c r="C7" s="235">
        <v>964</v>
      </c>
      <c r="D7" s="235" t="s">
        <v>105</v>
      </c>
      <c r="E7" s="235" t="s">
        <v>105</v>
      </c>
      <c r="F7" s="235" t="s">
        <v>105</v>
      </c>
      <c r="G7" s="236" t="s">
        <v>105</v>
      </c>
      <c r="H7" s="235" t="s">
        <v>105</v>
      </c>
      <c r="I7" s="224" t="e">
        <f>I8+I13</f>
        <v>#REF!</v>
      </c>
      <c r="J7" s="224">
        <f>J8+J13</f>
        <v>15169.133</v>
      </c>
      <c r="K7" s="224">
        <f>K8+K13</f>
        <v>13836.568</v>
      </c>
      <c r="L7" s="224"/>
      <c r="M7" s="224"/>
      <c r="N7" s="224" t="e">
        <f>K7+J7+I7</f>
        <v>#REF!</v>
      </c>
      <c r="O7" s="235" t="s">
        <v>105</v>
      </c>
    </row>
    <row r="8" spans="1:15" ht="207" customHeight="1" hidden="1">
      <c r="A8" s="234" t="s">
        <v>106</v>
      </c>
      <c r="B8" s="278"/>
      <c r="C8" s="235">
        <v>964</v>
      </c>
      <c r="D8" s="235" t="s">
        <v>159</v>
      </c>
      <c r="E8" s="235" t="s">
        <v>159</v>
      </c>
      <c r="F8" s="235" t="s">
        <v>159</v>
      </c>
      <c r="G8" s="236" t="s">
        <v>159</v>
      </c>
      <c r="H8" s="235" t="s">
        <v>159</v>
      </c>
      <c r="I8" s="224">
        <f>I9+I10+I11</f>
        <v>5336.251</v>
      </c>
      <c r="J8" s="224">
        <f>J9+J10+J11</f>
        <v>796.133</v>
      </c>
      <c r="K8" s="224">
        <f>K9+K10+K11</f>
        <v>838.668</v>
      </c>
      <c r="L8" s="224"/>
      <c r="M8" s="224"/>
      <c r="N8" s="224">
        <f>SUM(I8:K8)</f>
        <v>6971.052</v>
      </c>
      <c r="O8" s="235"/>
    </row>
    <row r="9" spans="1:15" ht="175.5" customHeight="1" hidden="1">
      <c r="A9" s="237" t="s">
        <v>170</v>
      </c>
      <c r="B9" s="278" t="s">
        <v>104</v>
      </c>
      <c r="C9" s="238">
        <v>964</v>
      </c>
      <c r="D9" s="239" t="s">
        <v>133</v>
      </c>
      <c r="E9" s="238" t="s">
        <v>159</v>
      </c>
      <c r="F9" s="222" t="s">
        <v>159</v>
      </c>
      <c r="G9" s="222" t="s">
        <v>159</v>
      </c>
      <c r="H9" s="222" t="s">
        <v>160</v>
      </c>
      <c r="I9" s="223">
        <v>386.7</v>
      </c>
      <c r="J9" s="223">
        <v>425.355</v>
      </c>
      <c r="K9" s="223">
        <v>467.89</v>
      </c>
      <c r="L9" s="223"/>
      <c r="M9" s="223"/>
      <c r="N9" s="223">
        <f>K9+J9+I9</f>
        <v>1279.945</v>
      </c>
      <c r="O9" s="240" t="s">
        <v>108</v>
      </c>
    </row>
    <row r="10" spans="1:15" ht="129" customHeight="1" hidden="1">
      <c r="A10" s="480" t="s">
        <v>169</v>
      </c>
      <c r="B10" s="481" t="s">
        <v>104</v>
      </c>
      <c r="C10" s="238">
        <v>964</v>
      </c>
      <c r="D10" s="239" t="s">
        <v>134</v>
      </c>
      <c r="E10" s="222" t="s">
        <v>159</v>
      </c>
      <c r="F10" s="222" t="s">
        <v>159</v>
      </c>
      <c r="G10" s="222" t="s">
        <v>159</v>
      </c>
      <c r="H10" s="222" t="s">
        <v>160</v>
      </c>
      <c r="I10" s="223">
        <f>357.536</f>
        <v>357.536</v>
      </c>
      <c r="J10" s="223">
        <f>370.778</f>
        <v>370.778</v>
      </c>
      <c r="K10" s="223">
        <f>370.778</f>
        <v>370.778</v>
      </c>
      <c r="L10" s="223"/>
      <c r="M10" s="223"/>
      <c r="N10" s="223">
        <f>K10+J10+I10</f>
        <v>1099.092</v>
      </c>
      <c r="O10" s="237" t="s">
        <v>109</v>
      </c>
    </row>
    <row r="11" spans="1:15" ht="129" customHeight="1" hidden="1">
      <c r="A11" s="480"/>
      <c r="B11" s="481"/>
      <c r="C11" s="238">
        <v>964</v>
      </c>
      <c r="D11" s="239" t="s">
        <v>134</v>
      </c>
      <c r="E11" s="222" t="s">
        <v>159</v>
      </c>
      <c r="F11" s="222" t="s">
        <v>159</v>
      </c>
      <c r="G11" s="222" t="s">
        <v>159</v>
      </c>
      <c r="H11" s="222" t="s">
        <v>162</v>
      </c>
      <c r="I11" s="223">
        <v>4592.015</v>
      </c>
      <c r="J11" s="223">
        <v>0</v>
      </c>
      <c r="K11" s="223">
        <v>0</v>
      </c>
      <c r="L11" s="223"/>
      <c r="M11" s="223"/>
      <c r="N11" s="223">
        <f>I11</f>
        <v>4592.015</v>
      </c>
      <c r="O11" s="237"/>
    </row>
    <row r="12" spans="1:15" ht="107.25" customHeight="1">
      <c r="A12" s="234" t="s">
        <v>185</v>
      </c>
      <c r="B12" s="481" t="s">
        <v>104</v>
      </c>
      <c r="C12" s="238"/>
      <c r="D12" s="239"/>
      <c r="E12" s="222"/>
      <c r="F12" s="222"/>
      <c r="G12" s="222"/>
      <c r="H12" s="222"/>
      <c r="I12" s="224" t="e">
        <f aca="true" t="shared" si="0" ref="I12:N12">I13</f>
        <v>#REF!</v>
      </c>
      <c r="J12" s="298">
        <f t="shared" si="0"/>
        <v>14373</v>
      </c>
      <c r="K12" s="224">
        <f t="shared" si="0"/>
        <v>12997.9</v>
      </c>
      <c r="L12" s="224">
        <f t="shared" si="0"/>
        <v>11446.7</v>
      </c>
      <c r="M12" s="224">
        <f t="shared" si="0"/>
        <v>11446.7</v>
      </c>
      <c r="N12" s="224">
        <f t="shared" si="0"/>
        <v>50264</v>
      </c>
      <c r="O12" s="237"/>
    </row>
    <row r="13" spans="1:16" ht="117" customHeight="1">
      <c r="A13" s="241" t="s">
        <v>205</v>
      </c>
      <c r="B13" s="481"/>
      <c r="C13" s="238"/>
      <c r="D13" s="239"/>
      <c r="E13" s="222"/>
      <c r="F13" s="238"/>
      <c r="G13" s="222"/>
      <c r="H13" s="222"/>
      <c r="I13" s="224" t="e">
        <f>I14+I15+I16+#REF!+#REF!+I18+I19</f>
        <v>#REF!</v>
      </c>
      <c r="J13" s="298">
        <f>J14+J15+J16+J17+J18+J21</f>
        <v>14373</v>
      </c>
      <c r="K13" s="298">
        <f>K14+K15+K16+K17+K18+K21</f>
        <v>12997.9</v>
      </c>
      <c r="L13" s="298">
        <f>L14+L15+L16+L17+L18+L21</f>
        <v>11446.7</v>
      </c>
      <c r="M13" s="298">
        <f>M14+M15+M16+M17+M18+M21</f>
        <v>11446.7</v>
      </c>
      <c r="N13" s="224">
        <v>50264</v>
      </c>
      <c r="O13" s="240"/>
      <c r="P13" s="207"/>
    </row>
    <row r="14" spans="1:16" ht="158.25" customHeight="1">
      <c r="A14" s="278" t="s">
        <v>182</v>
      </c>
      <c r="B14" s="480" t="s">
        <v>104</v>
      </c>
      <c r="C14" s="238">
        <v>964</v>
      </c>
      <c r="D14" s="239" t="s">
        <v>135</v>
      </c>
      <c r="E14" s="222" t="s">
        <v>198</v>
      </c>
      <c r="F14" s="222" t="s">
        <v>11</v>
      </c>
      <c r="G14" s="222" t="s">
        <v>264</v>
      </c>
      <c r="H14" s="222" t="s">
        <v>161</v>
      </c>
      <c r="I14" s="223">
        <v>10908.9</v>
      </c>
      <c r="J14" s="288">
        <v>12006.7</v>
      </c>
      <c r="K14" s="223">
        <v>11300.5</v>
      </c>
      <c r="L14" s="223">
        <v>10082.5</v>
      </c>
      <c r="M14" s="223">
        <v>10082.5</v>
      </c>
      <c r="N14" s="223">
        <f>K14+L14+M14+J14</f>
        <v>43472.2</v>
      </c>
      <c r="O14" s="479"/>
      <c r="P14" s="207"/>
    </row>
    <row r="15" spans="1:16" ht="81" customHeight="1">
      <c r="A15" s="278" t="s">
        <v>199</v>
      </c>
      <c r="B15" s="480"/>
      <c r="C15" s="238">
        <v>964</v>
      </c>
      <c r="D15" s="239" t="s">
        <v>135</v>
      </c>
      <c r="E15" s="222" t="s">
        <v>198</v>
      </c>
      <c r="F15" s="222" t="s">
        <v>11</v>
      </c>
      <c r="G15" s="222" t="s">
        <v>258</v>
      </c>
      <c r="H15" s="222" t="s">
        <v>161</v>
      </c>
      <c r="I15" s="223">
        <v>347</v>
      </c>
      <c r="J15" s="288">
        <v>846.7</v>
      </c>
      <c r="K15" s="223">
        <v>1184</v>
      </c>
      <c r="L15" s="223">
        <v>1035.4</v>
      </c>
      <c r="M15" s="223">
        <v>1035.4</v>
      </c>
      <c r="N15" s="223">
        <f aca="true" t="shared" si="1" ref="N15:N21">K15+L15+M15+J15</f>
        <v>4101.5</v>
      </c>
      <c r="O15" s="479"/>
      <c r="P15" s="207"/>
    </row>
    <row r="16" spans="1:16" ht="74.25" customHeight="1">
      <c r="A16" s="278" t="s">
        <v>200</v>
      </c>
      <c r="B16" s="480"/>
      <c r="C16" s="238">
        <v>964</v>
      </c>
      <c r="D16" s="239" t="s">
        <v>135</v>
      </c>
      <c r="E16" s="222" t="s">
        <v>198</v>
      </c>
      <c r="F16" s="222" t="s">
        <v>11</v>
      </c>
      <c r="G16" s="321" t="s">
        <v>259</v>
      </c>
      <c r="H16" s="222" t="s">
        <v>161</v>
      </c>
      <c r="I16" s="223">
        <v>126.7</v>
      </c>
      <c r="J16" s="288">
        <v>128</v>
      </c>
      <c r="K16" s="223">
        <v>63.5</v>
      </c>
      <c r="L16" s="223">
        <v>58.2</v>
      </c>
      <c r="M16" s="223">
        <v>58.2</v>
      </c>
      <c r="N16" s="223">
        <f t="shared" si="1"/>
        <v>307.9</v>
      </c>
      <c r="O16" s="479"/>
      <c r="P16" s="207"/>
    </row>
    <row r="17" spans="1:16" ht="132" customHeight="1">
      <c r="A17" s="322" t="s">
        <v>265</v>
      </c>
      <c r="B17" s="308"/>
      <c r="C17" s="238">
        <v>964</v>
      </c>
      <c r="D17" s="239" t="s">
        <v>135</v>
      </c>
      <c r="E17" s="222" t="s">
        <v>198</v>
      </c>
      <c r="F17" s="222" t="s">
        <v>11</v>
      </c>
      <c r="G17" s="321" t="s">
        <v>266</v>
      </c>
      <c r="H17" s="222" t="s">
        <v>161</v>
      </c>
      <c r="I17" s="223"/>
      <c r="J17" s="288">
        <v>0</v>
      </c>
      <c r="K17" s="223">
        <v>270.6</v>
      </c>
      <c r="L17" s="223">
        <v>270.6</v>
      </c>
      <c r="M17" s="223">
        <v>270.6</v>
      </c>
      <c r="N17" s="223">
        <f t="shared" si="1"/>
        <v>811.8000000000001</v>
      </c>
      <c r="O17" s="307"/>
      <c r="P17" s="207"/>
    </row>
    <row r="18" spans="1:16" ht="54.75" customHeight="1">
      <c r="A18" s="278" t="s">
        <v>220</v>
      </c>
      <c r="B18" s="242"/>
      <c r="C18" s="238">
        <v>964</v>
      </c>
      <c r="D18" s="239" t="s">
        <v>135</v>
      </c>
      <c r="E18" s="222" t="s">
        <v>198</v>
      </c>
      <c r="F18" s="222" t="s">
        <v>11</v>
      </c>
      <c r="G18" s="222" t="s">
        <v>264</v>
      </c>
      <c r="H18" s="222" t="s">
        <v>214</v>
      </c>
      <c r="I18" s="243">
        <v>172</v>
      </c>
      <c r="J18" s="280">
        <v>1214.3</v>
      </c>
      <c r="K18" s="243">
        <v>179.3</v>
      </c>
      <c r="L18" s="243">
        <v>0</v>
      </c>
      <c r="M18" s="243">
        <v>0</v>
      </c>
      <c r="N18" s="223">
        <f t="shared" si="1"/>
        <v>1393.6</v>
      </c>
      <c r="O18" s="244"/>
      <c r="P18" s="207"/>
    </row>
    <row r="19" spans="1:16" ht="300.75" customHeight="1" hidden="1">
      <c r="A19" s="284" t="s">
        <v>252</v>
      </c>
      <c r="B19" s="279"/>
      <c r="C19" s="285">
        <v>964</v>
      </c>
      <c r="D19" s="286" t="s">
        <v>135</v>
      </c>
      <c r="E19" s="287" t="s">
        <v>198</v>
      </c>
      <c r="F19" s="287" t="s">
        <v>11</v>
      </c>
      <c r="G19" s="287">
        <v>1022</v>
      </c>
      <c r="H19" s="287" t="s">
        <v>161</v>
      </c>
      <c r="I19" s="288">
        <v>15.1</v>
      </c>
      <c r="J19" s="288">
        <v>0</v>
      </c>
      <c r="K19" s="288">
        <v>0</v>
      </c>
      <c r="L19" s="288">
        <v>0</v>
      </c>
      <c r="M19" s="288">
        <v>0</v>
      </c>
      <c r="N19" s="223">
        <f t="shared" si="1"/>
        <v>0</v>
      </c>
      <c r="O19" s="281"/>
      <c r="P19" s="207"/>
    </row>
    <row r="20" spans="1:16" ht="96.75" customHeight="1" hidden="1">
      <c r="A20" s="284" t="s">
        <v>220</v>
      </c>
      <c r="B20" s="279"/>
      <c r="C20" s="285">
        <v>964</v>
      </c>
      <c r="D20" s="286" t="s">
        <v>135</v>
      </c>
      <c r="E20" s="287" t="s">
        <v>198</v>
      </c>
      <c r="F20" s="287" t="s">
        <v>11</v>
      </c>
      <c r="G20" s="287">
        <v>8062</v>
      </c>
      <c r="H20" s="287" t="s">
        <v>214</v>
      </c>
      <c r="I20" s="288">
        <v>0</v>
      </c>
      <c r="J20" s="288">
        <v>1036.5</v>
      </c>
      <c r="K20" s="288">
        <v>0</v>
      </c>
      <c r="L20" s="288">
        <v>0</v>
      </c>
      <c r="M20" s="288">
        <v>0</v>
      </c>
      <c r="N20" s="223">
        <f t="shared" si="1"/>
        <v>1036.5</v>
      </c>
      <c r="O20" s="281"/>
      <c r="P20" s="207"/>
    </row>
    <row r="21" spans="1:16" ht="96.75" customHeight="1">
      <c r="A21" s="325" t="s">
        <v>220</v>
      </c>
      <c r="B21" s="279"/>
      <c r="C21" s="238">
        <v>964</v>
      </c>
      <c r="D21" s="239" t="s">
        <v>135</v>
      </c>
      <c r="E21" s="222" t="s">
        <v>198</v>
      </c>
      <c r="F21" s="222" t="s">
        <v>11</v>
      </c>
      <c r="G21" s="222" t="s">
        <v>273</v>
      </c>
      <c r="H21" s="222" t="s">
        <v>214</v>
      </c>
      <c r="I21" s="288"/>
      <c r="J21" s="288">
        <v>177.3</v>
      </c>
      <c r="K21" s="288">
        <v>0</v>
      </c>
      <c r="L21" s="288">
        <v>0</v>
      </c>
      <c r="M21" s="288">
        <v>0</v>
      </c>
      <c r="N21" s="223">
        <f t="shared" si="1"/>
        <v>177.3</v>
      </c>
      <c r="O21" s="281"/>
      <c r="P21" s="207"/>
    </row>
    <row r="22" spans="1:15" ht="64.5" customHeight="1">
      <c r="A22" s="431" t="s">
        <v>84</v>
      </c>
      <c r="B22" s="431"/>
      <c r="C22" s="431"/>
      <c r="D22" s="431"/>
      <c r="E22" s="190"/>
      <c r="F22" s="190"/>
      <c r="G22" s="190"/>
      <c r="H22" s="190"/>
      <c r="I22" s="190"/>
      <c r="J22" s="190"/>
      <c r="K22" s="482" t="s">
        <v>263</v>
      </c>
      <c r="L22" s="482"/>
      <c r="M22" s="482"/>
      <c r="N22" s="482"/>
      <c r="O22" s="101"/>
    </row>
    <row r="23" spans="1:15" ht="129" customHeight="1" hidden="1">
      <c r="A23" s="451"/>
      <c r="B23" s="451"/>
      <c r="C23" s="451"/>
      <c r="D23" s="45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</sheetData>
  <sheetProtection/>
  <mergeCells count="24">
    <mergeCell ref="A23:D23"/>
    <mergeCell ref="K5:K6"/>
    <mergeCell ref="A10:A11"/>
    <mergeCell ref="B10:B11"/>
    <mergeCell ref="E5:G6"/>
    <mergeCell ref="J5:J6"/>
    <mergeCell ref="K22:N22"/>
    <mergeCell ref="N5:N6"/>
    <mergeCell ref="B12:B13"/>
    <mergeCell ref="O14:O16"/>
    <mergeCell ref="A22:D22"/>
    <mergeCell ref="B14:B16"/>
    <mergeCell ref="I5:I6"/>
    <mergeCell ref="C5:C6"/>
    <mergeCell ref="D5:D6"/>
    <mergeCell ref="H5:H6"/>
    <mergeCell ref="A2:O2"/>
    <mergeCell ref="O4:O6"/>
    <mergeCell ref="A4:A6"/>
    <mergeCell ref="B4:B6"/>
    <mergeCell ref="C4:H4"/>
    <mergeCell ref="H1:J1"/>
    <mergeCell ref="I4:N4"/>
    <mergeCell ref="K1:O1"/>
  </mergeCells>
  <printOptions/>
  <pageMargins left="0.5511811023622047" right="0.5511811023622047" top="0.7874015748031497" bottom="0.7874015748031497" header="0.5118110236220472" footer="0.5118110236220472"/>
  <pageSetup horizontalDpi="180" verticalDpi="180" orientation="landscape" paperSize="9" scale="65" r:id="rId1"/>
  <rowBreaks count="1" manualBreakCount="1">
    <brk id="2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view="pageBreakPreview" zoomScale="85" zoomScaleNormal="85" zoomScaleSheetLayoutView="85" zoomScalePageLayoutView="0" workbookViewId="0" topLeftCell="A16">
      <selection activeCell="K14" sqref="K14"/>
    </sheetView>
  </sheetViews>
  <sheetFormatPr defaultColWidth="9.140625" defaultRowHeight="15"/>
  <cols>
    <col min="1" max="1" width="7.7109375" style="58" customWidth="1"/>
    <col min="2" max="2" width="30.8515625" style="57" customWidth="1"/>
    <col min="3" max="3" width="16.140625" style="57" customWidth="1"/>
    <col min="4" max="5" width="9.140625" style="57" customWidth="1"/>
    <col min="6" max="6" width="4.57421875" style="57" customWidth="1"/>
    <col min="7" max="7" width="2.421875" style="57" customWidth="1"/>
    <col min="8" max="8" width="6.57421875" style="57" customWidth="1"/>
    <col min="9" max="9" width="10.28125" style="57" customWidth="1"/>
    <col min="10" max="10" width="13.57421875" style="57" hidden="1" customWidth="1"/>
    <col min="11" max="11" width="14.140625" style="57" customWidth="1"/>
    <col min="12" max="14" width="14.57421875" style="57" customWidth="1"/>
    <col min="15" max="15" width="15.140625" style="57" customWidth="1"/>
    <col min="16" max="16" width="26.28125" style="57" customWidth="1"/>
    <col min="17" max="17" width="10.421875" style="57" bestFit="1" customWidth="1"/>
    <col min="18" max="16384" width="9.140625" style="57" customWidth="1"/>
  </cols>
  <sheetData>
    <row r="1" spans="5:17" ht="116.25" customHeight="1">
      <c r="E1" s="486"/>
      <c r="F1" s="487"/>
      <c r="G1" s="487"/>
      <c r="L1" s="488" t="s">
        <v>234</v>
      </c>
      <c r="M1" s="488"/>
      <c r="N1" s="488"/>
      <c r="O1" s="488"/>
      <c r="P1" s="488"/>
      <c r="Q1" s="74"/>
    </row>
    <row r="2" spans="1:16" ht="39" customHeight="1">
      <c r="A2" s="489" t="s">
        <v>67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</row>
    <row r="3" spans="5:9" ht="6.75" customHeight="1">
      <c r="E3" s="72"/>
      <c r="F3" s="73"/>
      <c r="G3" s="72"/>
      <c r="H3" s="72"/>
      <c r="I3" s="72"/>
    </row>
    <row r="4" spans="1:16" ht="18" customHeight="1">
      <c r="A4" s="490" t="s">
        <v>51</v>
      </c>
      <c r="B4" s="491" t="s">
        <v>66</v>
      </c>
      <c r="C4" s="493" t="s">
        <v>224</v>
      </c>
      <c r="D4" s="493" t="s">
        <v>65</v>
      </c>
      <c r="E4" s="493"/>
      <c r="F4" s="493"/>
      <c r="G4" s="493"/>
      <c r="H4" s="493"/>
      <c r="I4" s="493"/>
      <c r="J4" s="510" t="s">
        <v>64</v>
      </c>
      <c r="K4" s="511"/>
      <c r="L4" s="511"/>
      <c r="M4" s="511"/>
      <c r="N4" s="511"/>
      <c r="O4" s="512"/>
      <c r="P4" s="493" t="s">
        <v>63</v>
      </c>
    </row>
    <row r="5" spans="1:16" ht="83.25" customHeight="1">
      <c r="A5" s="490"/>
      <c r="B5" s="492"/>
      <c r="C5" s="493"/>
      <c r="D5" s="71" t="s">
        <v>223</v>
      </c>
      <c r="E5" s="71" t="s">
        <v>62</v>
      </c>
      <c r="F5" s="510" t="s">
        <v>61</v>
      </c>
      <c r="G5" s="511"/>
      <c r="H5" s="512"/>
      <c r="I5" s="71" t="s">
        <v>60</v>
      </c>
      <c r="J5" s="71" t="s">
        <v>47</v>
      </c>
      <c r="K5" s="71" t="s">
        <v>46</v>
      </c>
      <c r="L5" s="71" t="s">
        <v>45</v>
      </c>
      <c r="M5" s="71" t="s">
        <v>153</v>
      </c>
      <c r="N5" s="71" t="s">
        <v>152</v>
      </c>
      <c r="O5" s="71" t="s">
        <v>270</v>
      </c>
      <c r="P5" s="493"/>
    </row>
    <row r="6" spans="1:16" ht="15.75">
      <c r="A6" s="66"/>
      <c r="B6" s="507" t="s">
        <v>59</v>
      </c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9"/>
      <c r="P6" s="71"/>
    </row>
    <row r="7" spans="1:16" ht="32.25" customHeight="1">
      <c r="A7" s="69" t="s">
        <v>16</v>
      </c>
      <c r="B7" s="507" t="s">
        <v>58</v>
      </c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9"/>
      <c r="P7" s="70"/>
    </row>
    <row r="8" spans="1:17" ht="89.25" customHeight="1">
      <c r="A8" s="501" t="s">
        <v>172</v>
      </c>
      <c r="B8" s="491" t="s">
        <v>171</v>
      </c>
      <c r="C8" s="504" t="s">
        <v>104</v>
      </c>
      <c r="D8" s="66" t="s">
        <v>158</v>
      </c>
      <c r="E8" s="66" t="s">
        <v>136</v>
      </c>
      <c r="F8" s="494" t="s">
        <v>197</v>
      </c>
      <c r="G8" s="495"/>
      <c r="H8" s="496"/>
      <c r="I8" s="66" t="s">
        <v>173</v>
      </c>
      <c r="J8" s="65">
        <v>996</v>
      </c>
      <c r="K8" s="65">
        <v>1641.2</v>
      </c>
      <c r="L8" s="65">
        <v>1693.7</v>
      </c>
      <c r="M8" s="65">
        <v>1732.8</v>
      </c>
      <c r="N8" s="65">
        <v>1732.8</v>
      </c>
      <c r="O8" s="65">
        <f>L8+M8+N8</f>
        <v>5159.3</v>
      </c>
      <c r="P8" s="497" t="s">
        <v>57</v>
      </c>
      <c r="Q8" s="68"/>
    </row>
    <row r="9" spans="1:17" ht="68.25" customHeight="1">
      <c r="A9" s="502"/>
      <c r="B9" s="500"/>
      <c r="C9" s="505"/>
      <c r="D9" s="66" t="s">
        <v>158</v>
      </c>
      <c r="E9" s="66" t="s">
        <v>136</v>
      </c>
      <c r="F9" s="494" t="s">
        <v>197</v>
      </c>
      <c r="G9" s="495"/>
      <c r="H9" s="496"/>
      <c r="I9" s="66" t="s">
        <v>174</v>
      </c>
      <c r="J9" s="65">
        <v>1</v>
      </c>
      <c r="K9" s="65">
        <v>0</v>
      </c>
      <c r="L9" s="65">
        <v>1</v>
      </c>
      <c r="M9" s="65">
        <v>1</v>
      </c>
      <c r="N9" s="65">
        <v>1</v>
      </c>
      <c r="O9" s="65">
        <f>L9+M9+N9</f>
        <v>3</v>
      </c>
      <c r="P9" s="498"/>
      <c r="Q9" s="68"/>
    </row>
    <row r="10" spans="1:17" ht="64.5" customHeight="1">
      <c r="A10" s="502"/>
      <c r="B10" s="500"/>
      <c r="C10" s="505"/>
      <c r="D10" s="245" t="s">
        <v>158</v>
      </c>
      <c r="E10" s="245" t="s">
        <v>136</v>
      </c>
      <c r="F10" s="483" t="s">
        <v>197</v>
      </c>
      <c r="G10" s="484"/>
      <c r="H10" s="485"/>
      <c r="I10" s="245" t="s">
        <v>163</v>
      </c>
      <c r="J10" s="246">
        <v>100</v>
      </c>
      <c r="K10" s="65">
        <v>61.8</v>
      </c>
      <c r="L10" s="246">
        <v>96.5</v>
      </c>
      <c r="M10" s="246">
        <v>21.8</v>
      </c>
      <c r="N10" s="246">
        <v>21.8</v>
      </c>
      <c r="O10" s="65">
        <f>L10+M10+N10</f>
        <v>140.1</v>
      </c>
      <c r="P10" s="499"/>
      <c r="Q10" s="68"/>
    </row>
    <row r="11" spans="1:17" ht="40.5" customHeight="1">
      <c r="A11" s="503"/>
      <c r="B11" s="492"/>
      <c r="C11" s="506"/>
      <c r="D11" s="245" t="s">
        <v>158</v>
      </c>
      <c r="E11" s="245" t="s">
        <v>136</v>
      </c>
      <c r="F11" s="483" t="s">
        <v>197</v>
      </c>
      <c r="G11" s="484"/>
      <c r="H11" s="485"/>
      <c r="I11" s="245" t="s">
        <v>221</v>
      </c>
      <c r="J11" s="246">
        <v>90.5</v>
      </c>
      <c r="K11" s="65">
        <v>0</v>
      </c>
      <c r="L11" s="246">
        <v>0</v>
      </c>
      <c r="M11" s="246">
        <v>0</v>
      </c>
      <c r="N11" s="246" t="s">
        <v>98</v>
      </c>
      <c r="O11" s="65">
        <v>0</v>
      </c>
      <c r="P11" s="211"/>
      <c r="Q11" s="68"/>
    </row>
    <row r="12" spans="1:17" ht="15.75">
      <c r="A12" s="66"/>
      <c r="B12" s="64" t="s">
        <v>56</v>
      </c>
      <c r="C12" s="67"/>
      <c r="D12" s="247"/>
      <c r="E12" s="247"/>
      <c r="F12" s="483"/>
      <c r="G12" s="484"/>
      <c r="H12" s="485"/>
      <c r="I12" s="247"/>
      <c r="J12" s="246">
        <f>J11+J10+J9+J8</f>
        <v>1187.5</v>
      </c>
      <c r="K12" s="65">
        <f>K10+K9+K8</f>
        <v>1703</v>
      </c>
      <c r="L12" s="246">
        <f>L8+L9+L10</f>
        <v>1791.2</v>
      </c>
      <c r="M12" s="246">
        <f>M10+M9+M8</f>
        <v>1755.6</v>
      </c>
      <c r="N12" s="246">
        <f>N8+N9+N10</f>
        <v>1755.6</v>
      </c>
      <c r="O12" s="246">
        <f>L12+M12+N12</f>
        <v>5302.4</v>
      </c>
      <c r="P12" s="67"/>
      <c r="Q12" s="59"/>
    </row>
    <row r="13" spans="1:17" ht="15.75">
      <c r="A13" s="66"/>
      <c r="B13" s="64" t="s">
        <v>123</v>
      </c>
      <c r="C13" s="64"/>
      <c r="D13" s="247"/>
      <c r="E13" s="247"/>
      <c r="F13" s="483"/>
      <c r="G13" s="484"/>
      <c r="H13" s="485"/>
      <c r="I13" s="247"/>
      <c r="J13" s="248">
        <f>J12</f>
        <v>1187.5</v>
      </c>
      <c r="K13" s="299">
        <f>K12</f>
        <v>1703</v>
      </c>
      <c r="L13" s="248">
        <f>L12</f>
        <v>1791.2</v>
      </c>
      <c r="M13" s="248">
        <f>M12</f>
        <v>1755.6</v>
      </c>
      <c r="N13" s="248">
        <f>N12</f>
        <v>1755.6</v>
      </c>
      <c r="O13" s="246">
        <f>L12+M12+N12</f>
        <v>5302.4</v>
      </c>
      <c r="P13" s="64"/>
      <c r="Q13" s="59"/>
    </row>
    <row r="14" spans="1:16" s="60" customFormat="1" ht="35.25" customHeight="1">
      <c r="A14" s="62"/>
      <c r="K14" s="63"/>
      <c r="P14" s="63"/>
    </row>
    <row r="15" spans="1:16" s="60" customFormat="1" ht="60.75" customHeight="1">
      <c r="A15" s="451" t="s">
        <v>84</v>
      </c>
      <c r="B15" s="451"/>
      <c r="C15" s="451"/>
      <c r="D15" s="451"/>
      <c r="E15" s="91"/>
      <c r="F15" s="91"/>
      <c r="G15" s="91"/>
      <c r="H15" s="91"/>
      <c r="I15" s="91"/>
      <c r="J15" s="178"/>
      <c r="K15" s="91"/>
      <c r="L15" s="461" t="s">
        <v>263</v>
      </c>
      <c r="M15" s="461"/>
      <c r="N15" s="461"/>
      <c r="O15" s="461"/>
      <c r="P15" s="461"/>
    </row>
    <row r="16" spans="1:16" s="60" customFormat="1" ht="35.25" customHeight="1">
      <c r="A16" s="62"/>
      <c r="L16" s="63"/>
      <c r="M16" s="63"/>
      <c r="N16" s="63"/>
      <c r="P16" s="63"/>
    </row>
    <row r="17" spans="1:10" s="60" customFormat="1" ht="35.25" customHeight="1">
      <c r="A17" s="62"/>
      <c r="J17" s="61"/>
    </row>
    <row r="18" spans="10:17" ht="15.75">
      <c r="J18" s="59"/>
      <c r="Q18" s="59"/>
    </row>
  </sheetData>
  <sheetProtection/>
  <mergeCells count="24">
    <mergeCell ref="A8:A11"/>
    <mergeCell ref="C8:C11"/>
    <mergeCell ref="B7:O7"/>
    <mergeCell ref="F8:H8"/>
    <mergeCell ref="J4:O4"/>
    <mergeCell ref="P4:P5"/>
    <mergeCell ref="F5:H5"/>
    <mergeCell ref="B6:O6"/>
    <mergeCell ref="F12:H12"/>
    <mergeCell ref="F13:H13"/>
    <mergeCell ref="F9:H9"/>
    <mergeCell ref="P8:P10"/>
    <mergeCell ref="F11:H11"/>
    <mergeCell ref="B8:B11"/>
    <mergeCell ref="A15:D15"/>
    <mergeCell ref="L15:P15"/>
    <mergeCell ref="F10:H10"/>
    <mergeCell ref="E1:G1"/>
    <mergeCell ref="L1:P1"/>
    <mergeCell ref="A2:P2"/>
    <mergeCell ref="A4:A5"/>
    <mergeCell ref="B4:B5"/>
    <mergeCell ref="C4:C5"/>
    <mergeCell ref="D4:I4"/>
  </mergeCells>
  <printOptions/>
  <pageMargins left="0.35" right="0.25" top="0.44" bottom="0.41" header="0.39" footer="0.31"/>
  <pageSetup fitToHeight="17" fitToWidth="1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2"/>
  <sheetViews>
    <sheetView view="pageBreakPreview" zoomScale="75" zoomScaleSheetLayoutView="75" zoomScalePageLayoutView="0" workbookViewId="0" topLeftCell="A1">
      <selection activeCell="N10" sqref="N10"/>
    </sheetView>
  </sheetViews>
  <sheetFormatPr defaultColWidth="9.140625" defaultRowHeight="15" outlineLevelCol="1"/>
  <cols>
    <col min="1" max="1" width="18.421875" style="78" customWidth="1"/>
    <col min="2" max="2" width="22.7109375" style="78" customWidth="1"/>
    <col min="3" max="3" width="32.00390625" style="78" customWidth="1"/>
    <col min="4" max="4" width="6.8515625" style="78" customWidth="1"/>
    <col min="5" max="5" width="8.421875" style="78" customWidth="1"/>
    <col min="6" max="6" width="3.28125" style="78" customWidth="1"/>
    <col min="7" max="7" width="3.00390625" style="78" customWidth="1"/>
    <col min="8" max="8" width="6.00390625" style="78" customWidth="1"/>
    <col min="9" max="9" width="9.57421875" style="78" customWidth="1"/>
    <col min="10" max="10" width="11.8515625" style="78" hidden="1" customWidth="1"/>
    <col min="11" max="11" width="14.140625" style="78" customWidth="1"/>
    <col min="12" max="12" width="13.421875" style="78" customWidth="1"/>
    <col min="13" max="14" width="11.7109375" style="78" customWidth="1"/>
    <col min="15" max="15" width="14.00390625" style="78" customWidth="1"/>
    <col min="16" max="16" width="11.57421875" style="78" customWidth="1"/>
    <col min="17" max="17" width="16.28125" style="78" hidden="1" customWidth="1" outlineLevel="1"/>
    <col min="18" max="19" width="16.140625" style="78" hidden="1" customWidth="1" outlineLevel="1"/>
    <col min="20" max="20" width="0" style="78" hidden="1" customWidth="1" outlineLevel="1"/>
    <col min="21" max="21" width="11.7109375" style="78" bestFit="1" customWidth="1" collapsed="1"/>
    <col min="22" max="22" width="18.00390625" style="78" bestFit="1" customWidth="1"/>
    <col min="23" max="16384" width="9.140625" style="78" customWidth="1"/>
  </cols>
  <sheetData>
    <row r="1" spans="9:15" ht="76.5" customHeight="1">
      <c r="I1" s="528" t="s">
        <v>301</v>
      </c>
      <c r="J1" s="528"/>
      <c r="K1" s="528"/>
      <c r="L1" s="528"/>
      <c r="M1" s="528"/>
      <c r="N1" s="528"/>
      <c r="O1" s="528"/>
    </row>
    <row r="2" spans="9:15" ht="74.25" customHeight="1">
      <c r="I2" s="528" t="s">
        <v>235</v>
      </c>
      <c r="J2" s="528"/>
      <c r="K2" s="528"/>
      <c r="L2" s="528"/>
      <c r="M2" s="528"/>
      <c r="N2" s="528"/>
      <c r="O2" s="528"/>
    </row>
    <row r="3" spans="1:15" ht="51" customHeight="1">
      <c r="A3" s="529" t="s">
        <v>236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</row>
    <row r="4" spans="6:19" ht="15.75" customHeight="1">
      <c r="F4" s="79">
        <v>8</v>
      </c>
      <c r="Q4" s="78">
        <f>3273967.4+28000</f>
        <v>3301967.4</v>
      </c>
      <c r="R4" s="78">
        <v>3307058.1</v>
      </c>
      <c r="S4" s="78">
        <v>2895283.8</v>
      </c>
    </row>
    <row r="5" spans="1:19" ht="34.5" customHeight="1">
      <c r="A5" s="530" t="s">
        <v>71</v>
      </c>
      <c r="B5" s="530" t="s">
        <v>66</v>
      </c>
      <c r="C5" s="530" t="s">
        <v>225</v>
      </c>
      <c r="D5" s="530" t="s">
        <v>72</v>
      </c>
      <c r="E5" s="530"/>
      <c r="F5" s="530"/>
      <c r="G5" s="530"/>
      <c r="H5" s="530"/>
      <c r="I5" s="530"/>
      <c r="J5" s="530" t="s">
        <v>64</v>
      </c>
      <c r="K5" s="530"/>
      <c r="L5" s="530"/>
      <c r="M5" s="530"/>
      <c r="N5" s="530"/>
      <c r="O5" s="530"/>
      <c r="Q5" s="81" t="e">
        <f>J7</f>
        <v>#REF!</v>
      </c>
      <c r="R5" s="81">
        <f>K7</f>
        <v>25178.300000000003</v>
      </c>
      <c r="S5" s="81">
        <f>L7</f>
        <v>25207.9</v>
      </c>
    </row>
    <row r="6" spans="1:19" ht="49.5" customHeight="1">
      <c r="A6" s="530"/>
      <c r="B6" s="530"/>
      <c r="C6" s="530"/>
      <c r="D6" s="80" t="s">
        <v>223</v>
      </c>
      <c r="E6" s="80" t="s">
        <v>62</v>
      </c>
      <c r="F6" s="531" t="s">
        <v>61</v>
      </c>
      <c r="G6" s="532"/>
      <c r="H6" s="533"/>
      <c r="I6" s="80" t="s">
        <v>60</v>
      </c>
      <c r="J6" s="80" t="s">
        <v>47</v>
      </c>
      <c r="K6" s="80" t="s">
        <v>46</v>
      </c>
      <c r="L6" s="80" t="s">
        <v>45</v>
      </c>
      <c r="M6" s="80" t="s">
        <v>153</v>
      </c>
      <c r="N6" s="80" t="s">
        <v>152</v>
      </c>
      <c r="O6" s="80" t="s">
        <v>274</v>
      </c>
      <c r="Q6" s="81" t="e">
        <f>Q4-Q5</f>
        <v>#REF!</v>
      </c>
      <c r="R6" s="81">
        <f>R4-R5</f>
        <v>3281879.8000000003</v>
      </c>
      <c r="S6" s="81">
        <f>S4-S5</f>
        <v>2870075.9</v>
      </c>
    </row>
    <row r="7" spans="1:22" ht="31.5">
      <c r="A7" s="513" t="s">
        <v>73</v>
      </c>
      <c r="B7" s="513" t="s">
        <v>188</v>
      </c>
      <c r="C7" s="82" t="s">
        <v>74</v>
      </c>
      <c r="D7" s="80" t="s">
        <v>75</v>
      </c>
      <c r="E7" s="80" t="s">
        <v>75</v>
      </c>
      <c r="F7" s="531" t="s">
        <v>75</v>
      </c>
      <c r="G7" s="532"/>
      <c r="H7" s="533"/>
      <c r="I7" s="80" t="s">
        <v>75</v>
      </c>
      <c r="J7" s="249" t="e">
        <f>J9</f>
        <v>#REF!</v>
      </c>
      <c r="K7" s="300">
        <f>K9</f>
        <v>25178.300000000003</v>
      </c>
      <c r="L7" s="416">
        <f>L9</f>
        <v>25207.9</v>
      </c>
      <c r="M7" s="249">
        <f>M9</f>
        <v>21470.800000000003</v>
      </c>
      <c r="N7" s="249">
        <f>M7</f>
        <v>21470.800000000003</v>
      </c>
      <c r="O7" s="249">
        <f>K7+L7+M7+N7</f>
        <v>93327.8</v>
      </c>
      <c r="U7" s="81"/>
      <c r="V7" s="81"/>
    </row>
    <row r="8" spans="1:19" ht="15.75">
      <c r="A8" s="513"/>
      <c r="B8" s="513"/>
      <c r="C8" s="82" t="s">
        <v>226</v>
      </c>
      <c r="D8" s="80"/>
      <c r="E8" s="80" t="s">
        <v>75</v>
      </c>
      <c r="F8" s="531" t="s">
        <v>75</v>
      </c>
      <c r="G8" s="532"/>
      <c r="H8" s="533"/>
      <c r="I8" s="80" t="s">
        <v>75</v>
      </c>
      <c r="J8" s="250"/>
      <c r="K8" s="296"/>
      <c r="L8" s="250"/>
      <c r="M8" s="250"/>
      <c r="N8" s="250"/>
      <c r="O8" s="250">
        <f>SUM(J8:L8)</f>
        <v>0</v>
      </c>
      <c r="Q8" s="81">
        <v>2809386.2</v>
      </c>
      <c r="R8" s="81">
        <v>2813055.3</v>
      </c>
      <c r="S8" s="81">
        <v>2810976</v>
      </c>
    </row>
    <row r="9" spans="1:19" ht="48" customHeight="1">
      <c r="A9" s="513"/>
      <c r="B9" s="513"/>
      <c r="C9" s="82" t="s">
        <v>207</v>
      </c>
      <c r="D9" s="83" t="s">
        <v>158</v>
      </c>
      <c r="E9" s="80" t="s">
        <v>75</v>
      </c>
      <c r="F9" s="531" t="s">
        <v>75</v>
      </c>
      <c r="G9" s="532"/>
      <c r="H9" s="533"/>
      <c r="I9" s="80" t="s">
        <v>75</v>
      </c>
      <c r="J9" s="250" t="e">
        <f>J10+J14+J22+J18</f>
        <v>#REF!</v>
      </c>
      <c r="K9" s="296">
        <f>K10+K14+K22+K18</f>
        <v>25178.300000000003</v>
      </c>
      <c r="L9" s="415">
        <f>L10+L14+L22+L18</f>
        <v>25207.9</v>
      </c>
      <c r="M9" s="250">
        <f>M10+M14+M22+M18</f>
        <v>21470.800000000003</v>
      </c>
      <c r="N9" s="250">
        <f>N10+N14+N18+N22</f>
        <v>21470.8</v>
      </c>
      <c r="O9" s="250">
        <f>L9+M9+N9+K9</f>
        <v>93327.8</v>
      </c>
      <c r="Q9" s="81" t="e">
        <f>J9-'[13]ПП3'!J85-'[13]ПП3'!J98-'[13]ПП3'!J99</f>
        <v>#REF!</v>
      </c>
      <c r="R9" s="81">
        <f>K9-'[13]ПП3'!K85-'[13]ПП3'!K98-'[13]ПП3'!K99</f>
        <v>15112.300000000003</v>
      </c>
      <c r="S9" s="81">
        <f>L9-'[13]ПП3'!L85-'[13]ПП3'!L98-'[13]ПП3'!L99</f>
        <v>15141.900000000001</v>
      </c>
    </row>
    <row r="10" spans="1:15" ht="35.25" customHeight="1">
      <c r="A10" s="513" t="s">
        <v>76</v>
      </c>
      <c r="B10" s="521" t="s">
        <v>249</v>
      </c>
      <c r="C10" s="82" t="s">
        <v>77</v>
      </c>
      <c r="D10" s="83"/>
      <c r="E10" s="80" t="s">
        <v>201</v>
      </c>
      <c r="F10" s="516" t="s">
        <v>267</v>
      </c>
      <c r="G10" s="517"/>
      <c r="H10" s="518"/>
      <c r="I10" s="80">
        <v>621.622</v>
      </c>
      <c r="J10" s="249">
        <f>J12</f>
        <v>775.2</v>
      </c>
      <c r="K10" s="300">
        <f>K12</f>
        <v>1164.9</v>
      </c>
      <c r="L10" s="249">
        <f>L12+L13</f>
        <v>2051.9</v>
      </c>
      <c r="M10" s="249">
        <f>M12+M13</f>
        <v>1594.8000000000002</v>
      </c>
      <c r="N10" s="249">
        <f>N12+N13</f>
        <v>1594.8000000000002</v>
      </c>
      <c r="O10" s="249">
        <f>L10+M10+N10+K10</f>
        <v>6406.4</v>
      </c>
    </row>
    <row r="11" spans="1:15" ht="31.5" customHeight="1">
      <c r="A11" s="513"/>
      <c r="B11" s="521"/>
      <c r="C11" s="82" t="s">
        <v>226</v>
      </c>
      <c r="D11" s="83"/>
      <c r="E11" s="80" t="s">
        <v>201</v>
      </c>
      <c r="F11" s="516"/>
      <c r="G11" s="517"/>
      <c r="H11" s="518"/>
      <c r="I11" s="80"/>
      <c r="J11" s="250"/>
      <c r="K11" s="296"/>
      <c r="L11" s="250"/>
      <c r="M11" s="250"/>
      <c r="N11" s="250"/>
      <c r="O11" s="250"/>
    </row>
    <row r="12" spans="1:15" ht="63">
      <c r="A12" s="513"/>
      <c r="B12" s="521"/>
      <c r="C12" s="82" t="s">
        <v>207</v>
      </c>
      <c r="D12" s="83" t="s">
        <v>158</v>
      </c>
      <c r="E12" s="80" t="s">
        <v>201</v>
      </c>
      <c r="F12" s="516" t="s">
        <v>202</v>
      </c>
      <c r="G12" s="517"/>
      <c r="H12" s="518"/>
      <c r="I12" s="80">
        <v>621</v>
      </c>
      <c r="J12" s="250">
        <v>775.2</v>
      </c>
      <c r="K12" s="296">
        <f>ПР2ПП1!J9</f>
        <v>1164.9</v>
      </c>
      <c r="L12" s="250">
        <f>1877+100</f>
        <v>1977</v>
      </c>
      <c r="M12" s="250">
        <v>1519.9</v>
      </c>
      <c r="N12" s="250">
        <v>1519.9</v>
      </c>
      <c r="O12" s="250">
        <f>M12+L12+K12+J12</f>
        <v>5437</v>
      </c>
    </row>
    <row r="13" spans="1:15" ht="15.75">
      <c r="A13" s="323"/>
      <c r="B13" s="324"/>
      <c r="C13" s="82"/>
      <c r="D13" s="83"/>
      <c r="E13" s="80">
        <v>1101</v>
      </c>
      <c r="F13" s="516" t="s">
        <v>267</v>
      </c>
      <c r="G13" s="517"/>
      <c r="H13" s="518"/>
      <c r="I13" s="80">
        <v>622</v>
      </c>
      <c r="J13" s="250"/>
      <c r="K13" s="296">
        <v>0</v>
      </c>
      <c r="L13" s="250">
        <v>74.9</v>
      </c>
      <c r="M13" s="250">
        <v>74.9</v>
      </c>
      <c r="N13" s="250">
        <v>74.9</v>
      </c>
      <c r="O13" s="250">
        <f>L13+M13+N13</f>
        <v>224.70000000000002</v>
      </c>
    </row>
    <row r="14" spans="1:15" ht="22.5" customHeight="1">
      <c r="A14" s="522" t="s">
        <v>78</v>
      </c>
      <c r="B14" s="525" t="s">
        <v>79</v>
      </c>
      <c r="C14" s="82" t="s">
        <v>80</v>
      </c>
      <c r="D14" s="84"/>
      <c r="E14" s="80" t="s">
        <v>132</v>
      </c>
      <c r="F14" s="516" t="s">
        <v>268</v>
      </c>
      <c r="G14" s="517"/>
      <c r="H14" s="518"/>
      <c r="I14" s="80">
        <v>621.622</v>
      </c>
      <c r="J14" s="249" t="e">
        <f>J16+J17+#REF!</f>
        <v>#REF!</v>
      </c>
      <c r="K14" s="300">
        <f>K16+K17</f>
        <v>7937.4</v>
      </c>
      <c r="L14" s="249">
        <f>L16+L17</f>
        <v>8366.9</v>
      </c>
      <c r="M14" s="249">
        <f>M16+M17</f>
        <v>6673.7</v>
      </c>
      <c r="N14" s="249">
        <f>N16+N17</f>
        <v>6673.7</v>
      </c>
      <c r="O14" s="249">
        <f>L14+M14+N14+K14</f>
        <v>29651.699999999997</v>
      </c>
    </row>
    <row r="15" spans="1:15" ht="15.75">
      <c r="A15" s="523"/>
      <c r="B15" s="526"/>
      <c r="C15" s="82" t="s">
        <v>226</v>
      </c>
      <c r="D15" s="84"/>
      <c r="E15" s="80" t="s">
        <v>132</v>
      </c>
      <c r="F15" s="516" t="s">
        <v>268</v>
      </c>
      <c r="G15" s="517"/>
      <c r="H15" s="518"/>
      <c r="I15" s="80">
        <v>621.622</v>
      </c>
      <c r="J15" s="250"/>
      <c r="K15" s="296"/>
      <c r="L15" s="250"/>
      <c r="M15" s="250"/>
      <c r="N15" s="250"/>
      <c r="O15" s="250">
        <f>SUM(J15:L15)</f>
        <v>0</v>
      </c>
    </row>
    <row r="16" spans="1:22" ht="63" customHeight="1">
      <c r="A16" s="523"/>
      <c r="B16" s="526"/>
      <c r="C16" s="514" t="s">
        <v>207</v>
      </c>
      <c r="D16" s="519" t="s">
        <v>158</v>
      </c>
      <c r="E16" s="80" t="s">
        <v>132</v>
      </c>
      <c r="F16" s="516" t="s">
        <v>268</v>
      </c>
      <c r="G16" s="517"/>
      <c r="H16" s="518"/>
      <c r="I16" s="80">
        <v>621</v>
      </c>
      <c r="J16" s="250">
        <v>6423.7</v>
      </c>
      <c r="K16" s="296">
        <v>7339.2</v>
      </c>
      <c r="L16" s="415">
        <f>7068.7-100</f>
        <v>6968.7</v>
      </c>
      <c r="M16" s="250">
        <v>5484.4</v>
      </c>
      <c r="N16" s="250">
        <v>5484.4</v>
      </c>
      <c r="O16" s="250">
        <f>L16+M16+N16+K16</f>
        <v>25276.7</v>
      </c>
      <c r="P16" s="81"/>
      <c r="V16" s="81"/>
    </row>
    <row r="17" spans="1:22" ht="15" customHeight="1">
      <c r="A17" s="524"/>
      <c r="B17" s="527"/>
      <c r="C17" s="515"/>
      <c r="D17" s="520"/>
      <c r="E17" s="80" t="s">
        <v>132</v>
      </c>
      <c r="F17" s="516" t="s">
        <v>268</v>
      </c>
      <c r="G17" s="517"/>
      <c r="H17" s="518"/>
      <c r="I17" s="80">
        <v>622</v>
      </c>
      <c r="J17" s="250">
        <v>592.1</v>
      </c>
      <c r="K17" s="296">
        <v>598.2</v>
      </c>
      <c r="L17" s="250">
        <v>1398.2</v>
      </c>
      <c r="M17" s="250">
        <v>1189.3</v>
      </c>
      <c r="N17" s="250">
        <v>1189.3</v>
      </c>
      <c r="O17" s="250">
        <f>L17+M17+N17+K17</f>
        <v>4375</v>
      </c>
      <c r="U17" s="81"/>
      <c r="V17" s="81"/>
    </row>
    <row r="18" spans="1:22" ht="32.25" customHeight="1">
      <c r="A18" s="522" t="s">
        <v>81</v>
      </c>
      <c r="B18" s="525" t="s">
        <v>186</v>
      </c>
      <c r="C18" s="82" t="s">
        <v>77</v>
      </c>
      <c r="D18" s="83"/>
      <c r="E18" s="80" t="s">
        <v>135</v>
      </c>
      <c r="F18" s="516" t="s">
        <v>269</v>
      </c>
      <c r="G18" s="517"/>
      <c r="H18" s="518"/>
      <c r="I18" s="80">
        <v>611.612</v>
      </c>
      <c r="J18" s="249">
        <f>J20+J21</f>
        <v>11923.2</v>
      </c>
      <c r="K18" s="300">
        <f>K20+K21</f>
        <v>14373.000000000002</v>
      </c>
      <c r="L18" s="249">
        <f>L20+L21</f>
        <v>12997.9</v>
      </c>
      <c r="M18" s="249">
        <f>M20</f>
        <v>11446.7</v>
      </c>
      <c r="N18" s="249">
        <f>N20</f>
        <v>11446.7</v>
      </c>
      <c r="O18" s="249">
        <f>N18+M18+L18+K18+J18</f>
        <v>62187.5</v>
      </c>
      <c r="V18" s="81"/>
    </row>
    <row r="19" spans="1:22" ht="15.75">
      <c r="A19" s="523"/>
      <c r="B19" s="526"/>
      <c r="C19" s="82" t="s">
        <v>226</v>
      </c>
      <c r="D19" s="83"/>
      <c r="E19" s="80" t="s">
        <v>135</v>
      </c>
      <c r="F19" s="516" t="s">
        <v>269</v>
      </c>
      <c r="G19" s="517"/>
      <c r="H19" s="518"/>
      <c r="I19" s="80">
        <v>611.612</v>
      </c>
      <c r="J19" s="250"/>
      <c r="K19" s="296"/>
      <c r="L19" s="250"/>
      <c r="M19" s="250"/>
      <c r="N19" s="250"/>
      <c r="O19" s="250" t="s">
        <v>83</v>
      </c>
      <c r="V19" s="81"/>
    </row>
    <row r="20" spans="1:22" ht="59.25" customHeight="1">
      <c r="A20" s="524"/>
      <c r="B20" s="527"/>
      <c r="C20" s="514" t="s">
        <v>207</v>
      </c>
      <c r="D20" s="83" t="s">
        <v>158</v>
      </c>
      <c r="E20" s="80" t="s">
        <v>135</v>
      </c>
      <c r="F20" s="516" t="s">
        <v>269</v>
      </c>
      <c r="G20" s="517"/>
      <c r="H20" s="518"/>
      <c r="I20" s="80">
        <v>611</v>
      </c>
      <c r="J20" s="250">
        <v>11573.2</v>
      </c>
      <c r="K20" s="296">
        <f>ПР2ПП3!J13-ПР2ПП3!J18-ПР2ПП3!J21</f>
        <v>12981.400000000001</v>
      </c>
      <c r="L20" s="250">
        <v>12818.6</v>
      </c>
      <c r="M20" s="250">
        <v>11446.7</v>
      </c>
      <c r="N20" s="250">
        <v>11446.7</v>
      </c>
      <c r="O20" s="250">
        <f>K20+L20+N20+M20</f>
        <v>48693.399999999994</v>
      </c>
      <c r="P20" s="81"/>
      <c r="U20" s="81"/>
      <c r="V20" s="81"/>
    </row>
    <row r="21" spans="1:22" ht="30" customHeight="1">
      <c r="A21" s="204"/>
      <c r="B21" s="205"/>
      <c r="C21" s="515"/>
      <c r="D21" s="83" t="s">
        <v>158</v>
      </c>
      <c r="E21" s="80" t="s">
        <v>135</v>
      </c>
      <c r="F21" s="516" t="s">
        <v>269</v>
      </c>
      <c r="G21" s="517"/>
      <c r="H21" s="518"/>
      <c r="I21" s="80">
        <v>612</v>
      </c>
      <c r="J21" s="250">
        <v>350</v>
      </c>
      <c r="K21" s="296">
        <f>1391.6</f>
        <v>1391.6</v>
      </c>
      <c r="L21" s="250">
        <v>179.3</v>
      </c>
      <c r="M21" s="250">
        <v>0</v>
      </c>
      <c r="N21" s="250">
        <v>0</v>
      </c>
      <c r="O21" s="250">
        <f>K21+L21</f>
        <v>1570.8999999999999</v>
      </c>
      <c r="U21" s="81"/>
      <c r="V21" s="81"/>
    </row>
    <row r="22" spans="1:15" ht="47.25" customHeight="1">
      <c r="A22" s="522" t="s">
        <v>175</v>
      </c>
      <c r="B22" s="525" t="s">
        <v>82</v>
      </c>
      <c r="C22" s="82" t="s">
        <v>77</v>
      </c>
      <c r="D22" s="83"/>
      <c r="E22" s="80" t="s">
        <v>136</v>
      </c>
      <c r="F22" s="516" t="s">
        <v>203</v>
      </c>
      <c r="G22" s="517"/>
      <c r="H22" s="518"/>
      <c r="I22" s="80" t="s">
        <v>222</v>
      </c>
      <c r="J22" s="249">
        <f>J24</f>
        <v>1187.5</v>
      </c>
      <c r="K22" s="300">
        <f>K24</f>
        <v>1703</v>
      </c>
      <c r="L22" s="249">
        <f>L24</f>
        <v>1791.2</v>
      </c>
      <c r="M22" s="249">
        <f>M24</f>
        <v>1755.6</v>
      </c>
      <c r="N22" s="249">
        <f>N24</f>
        <v>1755.6</v>
      </c>
      <c r="O22" s="249">
        <f>K22+L22+M22+N22</f>
        <v>7005.4</v>
      </c>
    </row>
    <row r="23" spans="1:15" ht="31.5">
      <c r="A23" s="523"/>
      <c r="B23" s="526"/>
      <c r="C23" s="82" t="s">
        <v>226</v>
      </c>
      <c r="D23" s="83"/>
      <c r="E23" s="80" t="s">
        <v>136</v>
      </c>
      <c r="F23" s="516" t="s">
        <v>203</v>
      </c>
      <c r="G23" s="517"/>
      <c r="H23" s="518"/>
      <c r="I23" s="80" t="s">
        <v>204</v>
      </c>
      <c r="J23" s="250"/>
      <c r="K23" s="296"/>
      <c r="L23" s="250"/>
      <c r="M23" s="250"/>
      <c r="N23" s="250"/>
      <c r="O23" s="250" t="s">
        <v>83</v>
      </c>
    </row>
    <row r="24" spans="1:15" ht="57" customHeight="1">
      <c r="A24" s="524"/>
      <c r="B24" s="527"/>
      <c r="C24" s="82" t="s">
        <v>207</v>
      </c>
      <c r="D24" s="83" t="s">
        <v>158</v>
      </c>
      <c r="E24" s="80" t="s">
        <v>136</v>
      </c>
      <c r="F24" s="516" t="s">
        <v>203</v>
      </c>
      <c r="G24" s="517"/>
      <c r="H24" s="518"/>
      <c r="I24" s="80" t="s">
        <v>222</v>
      </c>
      <c r="J24" s="250">
        <v>1187.5</v>
      </c>
      <c r="K24" s="296">
        <f>'ПР.2ПП4'!K13</f>
        <v>1703</v>
      </c>
      <c r="L24" s="250">
        <v>1791.2</v>
      </c>
      <c r="M24" s="250">
        <v>1755.6</v>
      </c>
      <c r="N24" s="250">
        <v>1755.6</v>
      </c>
      <c r="O24" s="250">
        <f>K24+L24+M24+N24</f>
        <v>7005.4</v>
      </c>
    </row>
    <row r="25" spans="1:15" ht="36" customHeight="1">
      <c r="A25" s="88"/>
      <c r="B25" s="197"/>
      <c r="C25" s="85"/>
      <c r="D25" s="87"/>
      <c r="E25" s="88"/>
      <c r="F25" s="198"/>
      <c r="G25" s="198"/>
      <c r="H25" s="198"/>
      <c r="I25" s="88"/>
      <c r="J25" s="89"/>
      <c r="K25" s="89"/>
      <c r="L25" s="89"/>
      <c r="M25" s="89"/>
      <c r="N25" s="89"/>
      <c r="O25" s="89"/>
    </row>
    <row r="26" spans="1:15" ht="36" customHeight="1">
      <c r="A26" s="88"/>
      <c r="B26" s="197"/>
      <c r="C26" s="85"/>
      <c r="D26" s="87"/>
      <c r="E26" s="88"/>
      <c r="F26" s="198"/>
      <c r="G26" s="198"/>
      <c r="H26" s="198"/>
      <c r="I26" s="88"/>
      <c r="J26" s="89"/>
      <c r="K26" s="89"/>
      <c r="L26" s="89"/>
      <c r="M26" s="89"/>
      <c r="N26" s="89"/>
      <c r="O26" s="89"/>
    </row>
    <row r="27" spans="1:15" ht="15.75">
      <c r="A27" s="85"/>
      <c r="B27" s="86"/>
      <c r="C27" s="85"/>
      <c r="D27" s="87"/>
      <c r="E27" s="88"/>
      <c r="F27" s="88"/>
      <c r="G27" s="88"/>
      <c r="H27" s="88"/>
      <c r="I27" s="88"/>
      <c r="J27" s="89"/>
      <c r="K27" s="89"/>
      <c r="L27" s="89"/>
      <c r="M27" s="89"/>
      <c r="N27" s="89"/>
      <c r="O27" s="89"/>
    </row>
    <row r="28" spans="1:15" ht="43.5" customHeight="1">
      <c r="A28" s="451" t="s">
        <v>84</v>
      </c>
      <c r="B28" s="451"/>
      <c r="C28" s="451"/>
      <c r="D28" s="451"/>
      <c r="E28" s="91"/>
      <c r="F28" s="91"/>
      <c r="G28" s="91"/>
      <c r="H28" s="91"/>
      <c r="I28" s="91"/>
      <c r="J28" s="91"/>
      <c r="K28" s="91"/>
      <c r="L28" s="534" t="s">
        <v>263</v>
      </c>
      <c r="M28" s="534"/>
      <c r="N28" s="534"/>
      <c r="O28" s="534"/>
    </row>
    <row r="29" spans="1:15" ht="15.75">
      <c r="A29" s="85"/>
      <c r="B29" s="86"/>
      <c r="C29" s="85"/>
      <c r="D29" s="87"/>
      <c r="E29" s="88"/>
      <c r="F29" s="88"/>
      <c r="G29" s="88"/>
      <c r="H29" s="88"/>
      <c r="I29" s="88"/>
      <c r="J29" s="89"/>
      <c r="K29" s="89"/>
      <c r="L29" s="89"/>
      <c r="M29" s="89"/>
      <c r="N29" s="89"/>
      <c r="O29" s="89"/>
    </row>
    <row r="30" spans="4:9" ht="15.75">
      <c r="D30" s="90"/>
      <c r="E30" s="90"/>
      <c r="F30" s="90"/>
      <c r="G30" s="90"/>
      <c r="H30" s="90"/>
      <c r="I30" s="90"/>
    </row>
    <row r="31" spans="1:15" s="91" customFormat="1" ht="51.75" customHeight="1">
      <c r="A31" s="451"/>
      <c r="B31" s="451"/>
      <c r="C31" s="451"/>
      <c r="D31" s="451"/>
      <c r="L31" s="534"/>
      <c r="M31" s="534"/>
      <c r="N31" s="534"/>
      <c r="O31" s="534"/>
    </row>
    <row r="32" spans="1:15" s="93" customFormat="1" ht="31.5" hidden="1">
      <c r="A32" s="535" t="s">
        <v>86</v>
      </c>
      <c r="B32" s="535"/>
      <c r="C32" s="535"/>
      <c r="D32" s="535"/>
      <c r="E32" s="536"/>
      <c r="F32" s="536"/>
      <c r="G32" s="536"/>
      <c r="H32" s="536"/>
      <c r="I32" s="536"/>
      <c r="J32" s="92"/>
      <c r="K32" s="92"/>
      <c r="O32" s="93" t="s">
        <v>87</v>
      </c>
    </row>
    <row r="33" ht="15.75" hidden="1"/>
    <row r="34" ht="15.75" hidden="1"/>
    <row r="35" ht="15.75" hidden="1"/>
  </sheetData>
  <sheetProtection/>
  <mergeCells count="46">
    <mergeCell ref="I1:O1"/>
    <mergeCell ref="L31:O31"/>
    <mergeCell ref="F14:H14"/>
    <mergeCell ref="F15:H15"/>
    <mergeCell ref="F16:H16"/>
    <mergeCell ref="F18:H18"/>
    <mergeCell ref="F19:H19"/>
    <mergeCell ref="F20:H20"/>
    <mergeCell ref="A32:D32"/>
    <mergeCell ref="E32:I32"/>
    <mergeCell ref="F22:H22"/>
    <mergeCell ref="F23:H23"/>
    <mergeCell ref="F24:H24"/>
    <mergeCell ref="A31:D31"/>
    <mergeCell ref="A28:D28"/>
    <mergeCell ref="B22:B24"/>
    <mergeCell ref="A22:A24"/>
    <mergeCell ref="D5:I5"/>
    <mergeCell ref="J5:O5"/>
    <mergeCell ref="F6:H6"/>
    <mergeCell ref="F7:H7"/>
    <mergeCell ref="F17:H17"/>
    <mergeCell ref="L28:O28"/>
    <mergeCell ref="F10:H10"/>
    <mergeCell ref="F11:H11"/>
    <mergeCell ref="F12:H12"/>
    <mergeCell ref="B14:B17"/>
    <mergeCell ref="A14:A17"/>
    <mergeCell ref="C16:C17"/>
    <mergeCell ref="I2:O2"/>
    <mergeCell ref="A3:O3"/>
    <mergeCell ref="A5:A6"/>
    <mergeCell ref="B5:B6"/>
    <mergeCell ref="C5:C6"/>
    <mergeCell ref="F8:H8"/>
    <mergeCell ref="F9:H9"/>
    <mergeCell ref="A7:A9"/>
    <mergeCell ref="B7:B9"/>
    <mergeCell ref="C20:C21"/>
    <mergeCell ref="F21:H21"/>
    <mergeCell ref="D16:D17"/>
    <mergeCell ref="A10:A12"/>
    <mergeCell ref="F13:H13"/>
    <mergeCell ref="B10:B12"/>
    <mergeCell ref="A18:A20"/>
    <mergeCell ref="B18:B20"/>
  </mergeCells>
  <printOptions/>
  <pageMargins left="0.7" right="0.7" top="0.75" bottom="0.75" header="0.3" footer="0.3"/>
  <pageSetup horizontalDpi="180" verticalDpi="180" orientation="landscape" paperSize="9" scale="70" r:id="rId1"/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2013-12-05T06:46:12Z</cp:lastPrinted>
  <dcterms:created xsi:type="dcterms:W3CDTF">2006-09-16T00:00:00Z</dcterms:created>
  <dcterms:modified xsi:type="dcterms:W3CDTF">2016-04-25T07:21:26Z</dcterms:modified>
  <cp:category/>
  <cp:version/>
  <cp:contentType/>
  <cp:contentStatus/>
</cp:coreProperties>
</file>